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elar\Documents\AlphaKey\AnalystSolutions Content\Workshops\.EXCEL FILES\Bloomberg\"/>
    </mc:Choice>
  </mc:AlternateContent>
  <bookViews>
    <workbookView xWindow="0" yWindow="0" windowWidth="28800" windowHeight="11655" tabRatio="584"/>
  </bookViews>
  <sheets>
    <sheet name="Comp Table - Relative PE" sheetId="1" r:id="rId1"/>
    <sheet name="Fields" sheetId="2" r:id="rId2"/>
    <sheet name="PE Proof" sheetId="3" r:id="rId3"/>
  </sheets>
  <definedNames>
    <definedName name="_xlnm._FilterDatabase" localSheetId="0" hidden="1">'Comp Table - Relative PE'!$A$6:$AZ$27</definedName>
    <definedName name="_xlnm._FilterDatabase" localSheetId="1" hidden="1">Fields!$A$1:$D$1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8" i="1" l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7" i="1"/>
  <c r="G124" i="3" l="1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C4" i="3"/>
  <c r="E4" i="3"/>
  <c r="AQ28" i="1" a="1"/>
  <c r="AQ32" i="1" a="1"/>
  <c r="AQ36" i="1" a="1"/>
  <c r="AQ29" i="1" a="1"/>
  <c r="AQ33" i="1" a="1"/>
  <c r="AQ30" i="1" a="1"/>
  <c r="AQ34" i="1" a="1"/>
  <c r="AQ31" i="1" a="1"/>
  <c r="AQ35" i="1" a="1"/>
  <c r="AQ39" i="1" a="1"/>
  <c r="AQ43" i="1" a="1"/>
  <c r="AQ47" i="1" a="1"/>
  <c r="AQ40" i="1" a="1"/>
  <c r="AQ44" i="1" a="1"/>
  <c r="AQ37" i="1" a="1"/>
  <c r="AQ41" i="1" a="1"/>
  <c r="AQ45" i="1" a="1"/>
  <c r="AQ38" i="1" a="1"/>
  <c r="AQ42" i="1" a="1"/>
  <c r="AQ46" i="1" a="1"/>
  <c r="AQ50" i="1" a="1"/>
  <c r="AQ51" i="1" a="1"/>
  <c r="AQ48" i="1" a="1"/>
  <c r="AQ52" i="1" a="1"/>
  <c r="AQ49" i="1" a="1"/>
  <c r="AQ21" i="1" a="1"/>
  <c r="AQ17" i="1" a="1"/>
  <c r="AQ24" i="1" a="1"/>
  <c r="AQ20" i="1" a="1"/>
  <c r="AQ8" i="1" a="1"/>
  <c r="AQ15" i="1" a="1"/>
  <c r="AQ22" i="1" a="1"/>
  <c r="AQ26" i="1" a="1"/>
  <c r="AQ23" i="1" a="1"/>
  <c r="AQ18" i="1" a="1"/>
  <c r="AQ27" i="1" a="1"/>
  <c r="AQ12" i="1" a="1"/>
  <c r="AQ25" i="1" a="1"/>
  <c r="AQ9" i="1" a="1"/>
  <c r="AQ13" i="1" a="1"/>
  <c r="AQ19" i="1" a="1"/>
  <c r="AQ16" i="1" a="1"/>
  <c r="AQ10" i="1" a="1"/>
  <c r="AQ14" i="1" a="1"/>
  <c r="AQ11" i="1" a="1"/>
  <c r="AQ7" i="1" a="1"/>
  <c r="G28" i="1"/>
  <c r="T29" i="1"/>
  <c r="N30" i="1"/>
  <c r="C31" i="1"/>
  <c r="AV31" i="1"/>
  <c r="U32" i="1"/>
  <c r="F33" i="1"/>
  <c r="AX33" i="1"/>
  <c r="AB34" i="1"/>
  <c r="R35" i="1"/>
  <c r="G36" i="1"/>
  <c r="T37" i="1"/>
  <c r="H28" i="1"/>
  <c r="B29" i="1"/>
  <c r="AD29" i="1"/>
  <c r="P30" i="1"/>
  <c r="E31" i="1"/>
  <c r="AW31" i="1"/>
  <c r="AA32" i="1"/>
  <c r="Q33" i="1"/>
  <c r="AZ33" i="1"/>
  <c r="AC34" i="1"/>
  <c r="S35" i="1"/>
  <c r="H36" i="1"/>
  <c r="B37" i="1"/>
  <c r="AD37" i="1"/>
  <c r="AB28" i="1"/>
  <c r="R29" i="1"/>
  <c r="G30" i="1"/>
  <c r="T31" i="1"/>
  <c r="N32" i="1"/>
  <c r="C33" i="1"/>
  <c r="AV33" i="1"/>
  <c r="U34" i="1"/>
  <c r="F35" i="1"/>
  <c r="AX35" i="1"/>
  <c r="AB36" i="1"/>
  <c r="R37" i="1"/>
  <c r="F28" i="1"/>
  <c r="AX28" i="1"/>
  <c r="AB29" i="1"/>
  <c r="R30" i="1"/>
  <c r="G31" i="1"/>
  <c r="T32" i="1"/>
  <c r="N33" i="1"/>
  <c r="C34" i="1"/>
  <c r="AV34" i="1"/>
  <c r="U35" i="1"/>
  <c r="F36" i="1"/>
  <c r="AX36" i="1"/>
  <c r="AB37" i="1"/>
  <c r="H38" i="1"/>
  <c r="B39" i="1"/>
  <c r="AD39" i="1"/>
  <c r="P40" i="1"/>
  <c r="E41" i="1"/>
  <c r="AW41" i="1"/>
  <c r="AA42" i="1"/>
  <c r="Q43" i="1"/>
  <c r="AZ43" i="1"/>
  <c r="AC44" i="1"/>
  <c r="S45" i="1"/>
  <c r="H46" i="1"/>
  <c r="B47" i="1"/>
  <c r="AD47" i="1"/>
  <c r="S38" i="1"/>
  <c r="H39" i="1"/>
  <c r="B40" i="1"/>
  <c r="AD40" i="1"/>
  <c r="P41" i="1"/>
  <c r="E42" i="1"/>
  <c r="AW42" i="1"/>
  <c r="AA43" i="1"/>
  <c r="Q44" i="1"/>
  <c r="AZ44" i="1"/>
  <c r="AC45" i="1"/>
  <c r="S46" i="1"/>
  <c r="H47" i="1"/>
  <c r="AC38" i="1"/>
  <c r="S39" i="1"/>
  <c r="H40" i="1"/>
  <c r="B41" i="1"/>
  <c r="AD41" i="1"/>
  <c r="P42" i="1"/>
  <c r="E43" i="1"/>
  <c r="AW43" i="1"/>
  <c r="AA44" i="1"/>
  <c r="Q45" i="1"/>
  <c r="AZ45" i="1"/>
  <c r="AC46" i="1"/>
  <c r="S47" i="1"/>
  <c r="U38" i="1"/>
  <c r="F39" i="1"/>
  <c r="AX39" i="1"/>
  <c r="AB40" i="1"/>
  <c r="R41" i="1"/>
  <c r="G42" i="1"/>
  <c r="T43" i="1"/>
  <c r="N44" i="1"/>
  <c r="C45" i="1"/>
  <c r="AV45" i="1"/>
  <c r="U46" i="1"/>
  <c r="F47" i="1"/>
  <c r="AX47" i="1"/>
  <c r="S48" i="1"/>
  <c r="H49" i="1"/>
  <c r="B50" i="1"/>
  <c r="AD50" i="1"/>
  <c r="P51" i="1"/>
  <c r="E52" i="1"/>
  <c r="AW52" i="1"/>
  <c r="T48" i="1"/>
  <c r="N49" i="1"/>
  <c r="C50" i="1"/>
  <c r="AV50" i="1"/>
  <c r="U51" i="1"/>
  <c r="F52" i="1"/>
  <c r="AZ52" i="1"/>
  <c r="U48" i="1"/>
  <c r="F49" i="1"/>
  <c r="AX49" i="1"/>
  <c r="AB50" i="1"/>
  <c r="R51" i="1"/>
  <c r="G52" i="1"/>
  <c r="AA48" i="1"/>
  <c r="Q49" i="1"/>
  <c r="AZ49" i="1"/>
  <c r="Q28" i="1"/>
  <c r="AZ28" i="1"/>
  <c r="AC29" i="1"/>
  <c r="S30" i="1"/>
  <c r="H31" i="1"/>
  <c r="B32" i="1"/>
  <c r="AD32" i="1"/>
  <c r="P33" i="1"/>
  <c r="E34" i="1"/>
  <c r="AW34" i="1"/>
  <c r="AA35" i="1"/>
  <c r="Q36" i="1"/>
  <c r="AZ36" i="1"/>
  <c r="AC37" i="1"/>
  <c r="R28" i="1"/>
  <c r="G29" i="1"/>
  <c r="T30" i="1"/>
  <c r="N31" i="1"/>
  <c r="C32" i="1"/>
  <c r="AV32" i="1"/>
  <c r="U33" i="1"/>
  <c r="F34" i="1"/>
  <c r="AX34" i="1"/>
  <c r="AB35" i="1"/>
  <c r="R36" i="1"/>
  <c r="G37" i="1"/>
  <c r="E28" i="1"/>
  <c r="AW28" i="1"/>
  <c r="AA29" i="1"/>
  <c r="Q30" i="1"/>
  <c r="AZ30" i="1"/>
  <c r="AC31" i="1"/>
  <c r="S32" i="1"/>
  <c r="H33" i="1"/>
  <c r="B34" i="1"/>
  <c r="AD34" i="1"/>
  <c r="P35" i="1"/>
  <c r="E36" i="1"/>
  <c r="AW36" i="1"/>
  <c r="AA37" i="1"/>
  <c r="P28" i="1"/>
  <c r="E29" i="1"/>
  <c r="AW29" i="1"/>
  <c r="AA30" i="1"/>
  <c r="Q31" i="1"/>
  <c r="AZ31" i="1"/>
  <c r="AC32" i="1"/>
  <c r="S33" i="1"/>
  <c r="H34" i="1"/>
  <c r="B35" i="1"/>
  <c r="AD35" i="1"/>
  <c r="P36" i="1"/>
  <c r="E37" i="1"/>
  <c r="AW37" i="1"/>
  <c r="R38" i="1"/>
  <c r="G39" i="1"/>
  <c r="T40" i="1"/>
  <c r="N41" i="1"/>
  <c r="C42" i="1"/>
  <c r="AV42" i="1"/>
  <c r="U43" i="1"/>
  <c r="F44" i="1"/>
  <c r="AX44" i="1"/>
  <c r="AB45" i="1"/>
  <c r="R46" i="1"/>
  <c r="G47" i="1"/>
  <c r="AB38" i="1"/>
  <c r="R39" i="1"/>
  <c r="G40" i="1"/>
  <c r="T41" i="1"/>
  <c r="N42" i="1"/>
  <c r="C43" i="1"/>
  <c r="AV43" i="1"/>
  <c r="U44" i="1"/>
  <c r="F45" i="1"/>
  <c r="AX45" i="1"/>
  <c r="AB46" i="1"/>
  <c r="R47" i="1"/>
  <c r="F38" i="1"/>
  <c r="AX38" i="1"/>
  <c r="AB39" i="1"/>
  <c r="R40" i="1"/>
  <c r="G41" i="1"/>
  <c r="T42" i="1"/>
  <c r="N43" i="1"/>
  <c r="C44" i="1"/>
  <c r="AV44" i="1"/>
  <c r="U45" i="1"/>
  <c r="F46" i="1"/>
  <c r="AX46" i="1"/>
  <c r="AB47" i="1"/>
  <c r="AD38" i="1"/>
  <c r="P39" i="1"/>
  <c r="E40" i="1"/>
  <c r="AW40" i="1"/>
  <c r="AA41" i="1"/>
  <c r="Q42" i="1"/>
  <c r="AZ42" i="1"/>
  <c r="AC43" i="1"/>
  <c r="S44" i="1"/>
  <c r="H45" i="1"/>
  <c r="B46" i="1"/>
  <c r="AD46" i="1"/>
  <c r="P47" i="1"/>
  <c r="AW47" i="1"/>
  <c r="AB48" i="1"/>
  <c r="R49" i="1"/>
  <c r="G50" i="1"/>
  <c r="T51" i="1"/>
  <c r="N52" i="1"/>
  <c r="AZ47" i="1"/>
  <c r="AC48" i="1"/>
  <c r="S49" i="1"/>
  <c r="H50" i="1"/>
  <c r="B51" i="1"/>
  <c r="AD51" i="1"/>
  <c r="U28" i="1"/>
  <c r="F29" i="1"/>
  <c r="AX29" i="1"/>
  <c r="AB30" i="1"/>
  <c r="R31" i="1"/>
  <c r="G32" i="1"/>
  <c r="T33" i="1"/>
  <c r="N34" i="1"/>
  <c r="C35" i="1"/>
  <c r="AV35" i="1"/>
  <c r="U36" i="1"/>
  <c r="F37" i="1"/>
  <c r="AX37" i="1"/>
  <c r="AA28" i="1"/>
  <c r="Q29" i="1"/>
  <c r="AZ29" i="1"/>
  <c r="AC30" i="1"/>
  <c r="S31" i="1"/>
  <c r="H32" i="1"/>
  <c r="B33" i="1"/>
  <c r="AD33" i="1"/>
  <c r="P34" i="1"/>
  <c r="E35" i="1"/>
  <c r="AW35" i="1"/>
  <c r="AA36" i="1"/>
  <c r="Q37" i="1"/>
  <c r="N28" i="1"/>
  <c r="C29" i="1"/>
  <c r="AV29" i="1"/>
  <c r="U30" i="1"/>
  <c r="F31" i="1"/>
  <c r="AX31" i="1"/>
  <c r="AB32" i="1"/>
  <c r="R33" i="1"/>
  <c r="G34" i="1"/>
  <c r="T35" i="1"/>
  <c r="N36" i="1"/>
  <c r="C37" i="1"/>
  <c r="AV37" i="1"/>
  <c r="T28" i="1"/>
  <c r="N29" i="1"/>
  <c r="C30" i="1"/>
  <c r="AV30" i="1"/>
  <c r="U31" i="1"/>
  <c r="F32" i="1"/>
  <c r="AX32" i="1"/>
  <c r="AB33" i="1"/>
  <c r="R34" i="1"/>
  <c r="G35" i="1"/>
  <c r="T36" i="1"/>
  <c r="N37" i="1"/>
  <c r="C38" i="1"/>
  <c r="AA38" i="1"/>
  <c r="Q39" i="1"/>
  <c r="AZ39" i="1"/>
  <c r="AC40" i="1"/>
  <c r="S41" i="1"/>
  <c r="H42" i="1"/>
  <c r="B43" i="1"/>
  <c r="AD43" i="1"/>
  <c r="P44" i="1"/>
  <c r="E45" i="1"/>
  <c r="AW45" i="1"/>
  <c r="AA46" i="1"/>
  <c r="Q47" i="1"/>
  <c r="E38" i="1"/>
  <c r="AW38" i="1"/>
  <c r="AA39" i="1"/>
  <c r="Q40" i="1"/>
  <c r="AZ40" i="1"/>
  <c r="AC41" i="1"/>
  <c r="S42" i="1"/>
  <c r="H43" i="1"/>
  <c r="B44" i="1"/>
  <c r="AD44" i="1"/>
  <c r="P45" i="1"/>
  <c r="E46" i="1"/>
  <c r="AW46" i="1"/>
  <c r="AA47" i="1"/>
  <c r="P38" i="1"/>
  <c r="E39" i="1"/>
  <c r="AW39" i="1"/>
  <c r="AA40" i="1"/>
  <c r="Q41" i="1"/>
  <c r="AZ41" i="1"/>
  <c r="AC42" i="1"/>
  <c r="S43" i="1"/>
  <c r="H44" i="1"/>
  <c r="B45" i="1"/>
  <c r="AD45" i="1"/>
  <c r="P46" i="1"/>
  <c r="E47" i="1"/>
  <c r="G38" i="1"/>
  <c r="T39" i="1"/>
  <c r="N40" i="1"/>
  <c r="C41" i="1"/>
  <c r="AV41" i="1"/>
  <c r="U42" i="1"/>
  <c r="F43" i="1"/>
  <c r="AX43" i="1"/>
  <c r="AB44" i="1"/>
  <c r="R45" i="1"/>
  <c r="G46" i="1"/>
  <c r="T47" i="1"/>
  <c r="E48" i="1"/>
  <c r="AW48" i="1"/>
  <c r="AA49" i="1"/>
  <c r="Q50" i="1"/>
  <c r="AZ50" i="1"/>
  <c r="AC51" i="1"/>
  <c r="S52" i="1"/>
  <c r="F48" i="1"/>
  <c r="AX48" i="1"/>
  <c r="AB49" i="1"/>
  <c r="R50" i="1"/>
  <c r="G51" i="1"/>
  <c r="T52" i="1"/>
  <c r="G48" i="1"/>
  <c r="T49" i="1"/>
  <c r="N50" i="1"/>
  <c r="C51" i="1"/>
  <c r="AV51" i="1"/>
  <c r="U52" i="1"/>
  <c r="H48" i="1"/>
  <c r="B49" i="1"/>
  <c r="AD49" i="1"/>
  <c r="P50" i="1"/>
  <c r="B28" i="1"/>
  <c r="E30" i="1"/>
  <c r="H35" i="1"/>
  <c r="P37" i="1"/>
  <c r="R32" i="1"/>
  <c r="N35" i="1"/>
  <c r="S28" i="1"/>
  <c r="AA33" i="1"/>
  <c r="AC35" i="1"/>
  <c r="AC28" i="1"/>
  <c r="AD31" i="1"/>
  <c r="AW33" i="1"/>
  <c r="AZ35" i="1"/>
  <c r="AV38" i="1"/>
  <c r="AX40" i="1"/>
  <c r="AV46" i="1"/>
  <c r="C39" i="1"/>
  <c r="F41" i="1"/>
  <c r="G44" i="1"/>
  <c r="C47" i="1"/>
  <c r="N39" i="1"/>
  <c r="R44" i="1"/>
  <c r="N47" i="1"/>
  <c r="AC39" i="1"/>
  <c r="AD42" i="1"/>
  <c r="AW44" i="1"/>
  <c r="AZ46" i="1"/>
  <c r="AV49" i="1"/>
  <c r="AX51" i="1"/>
  <c r="AW49" i="1"/>
  <c r="AZ51" i="1"/>
  <c r="Q48" i="1"/>
  <c r="P49" i="1"/>
  <c r="AW50" i="1"/>
  <c r="Q52" i="1"/>
  <c r="R48" i="1"/>
  <c r="AX50" i="1"/>
  <c r="AB51" i="1"/>
  <c r="R52" i="1"/>
  <c r="AV8" i="1"/>
  <c r="AW16" i="1"/>
  <c r="AW25" i="1"/>
  <c r="S14" i="1"/>
  <c r="AB23" i="1"/>
  <c r="AX23" i="1"/>
  <c r="AB20" i="1"/>
  <c r="AV20" i="1"/>
  <c r="AX7" i="1"/>
  <c r="S11" i="1"/>
  <c r="AV21" i="1"/>
  <c r="AX11" i="1"/>
  <c r="AW7" i="1"/>
  <c r="S21" i="1"/>
  <c r="S13" i="1"/>
  <c r="S22" i="1"/>
  <c r="AB21" i="1"/>
  <c r="AB27" i="1"/>
  <c r="S25" i="1"/>
  <c r="AW27" i="1"/>
  <c r="AW24" i="1"/>
  <c r="AW8" i="1"/>
  <c r="AX18" i="1"/>
  <c r="AV17" i="1"/>
  <c r="AV13" i="1"/>
  <c r="AB13" i="1"/>
  <c r="AW18" i="1"/>
  <c r="AB14" i="1"/>
  <c r="AX22" i="1"/>
  <c r="AB18" i="1"/>
  <c r="S18" i="1"/>
  <c r="Q32" i="1"/>
  <c r="U29" i="1"/>
  <c r="T34" i="1"/>
  <c r="AW32" i="1"/>
  <c r="B38" i="1"/>
  <c r="AZ37" i="1"/>
  <c r="G43" i="1"/>
  <c r="N46" i="1"/>
  <c r="AB43" i="1"/>
  <c r="E44" i="1"/>
  <c r="F51" i="1"/>
  <c r="AZ48" i="1"/>
  <c r="C48" i="1"/>
  <c r="S51" i="1"/>
  <c r="AV11" i="1"/>
  <c r="S8" i="1"/>
  <c r="AX8" i="1"/>
  <c r="AW10" i="1"/>
  <c r="AX24" i="1"/>
  <c r="AB11" i="1"/>
  <c r="AW12" i="1"/>
  <c r="AB19" i="1"/>
  <c r="S12" i="1"/>
  <c r="AV7" i="1"/>
  <c r="AD28" i="1"/>
  <c r="AW30" i="1"/>
  <c r="AZ32" i="1"/>
  <c r="B36" i="1"/>
  <c r="C28" i="1"/>
  <c r="F30" i="1"/>
  <c r="G33" i="1"/>
  <c r="C36" i="1"/>
  <c r="H29" i="1"/>
  <c r="P31" i="1"/>
  <c r="Q34" i="1"/>
  <c r="S36" i="1"/>
  <c r="S29" i="1"/>
  <c r="AA34" i="1"/>
  <c r="AC36" i="1"/>
  <c r="U39" i="1"/>
  <c r="AB41" i="1"/>
  <c r="T44" i="1"/>
  <c r="U47" i="1"/>
  <c r="AV39" i="1"/>
  <c r="AX41" i="1"/>
  <c r="AV47" i="1"/>
  <c r="C40" i="1"/>
  <c r="F42" i="1"/>
  <c r="G45" i="1"/>
  <c r="Q38" i="1"/>
  <c r="S40" i="1"/>
  <c r="AA45" i="1"/>
  <c r="AC47" i="1"/>
  <c r="U50" i="1"/>
  <c r="AB52" i="1"/>
  <c r="AA50" i="1"/>
  <c r="P52" i="1"/>
  <c r="AD48" i="1"/>
  <c r="AC49" i="1"/>
  <c r="H51" i="1"/>
  <c r="AD52" i="1"/>
  <c r="AV48" i="1"/>
  <c r="F50" i="1"/>
  <c r="E51" i="1"/>
  <c r="AW51" i="1"/>
  <c r="AA52" i="1"/>
  <c r="AX19" i="1"/>
  <c r="S24" i="1"/>
  <c r="AW22" i="1"/>
  <c r="AX13" i="1"/>
  <c r="S19" i="1"/>
  <c r="AB26" i="1"/>
  <c r="S9" i="1"/>
  <c r="AV24" i="1"/>
  <c r="S10" i="1"/>
  <c r="AB17" i="1"/>
  <c r="AX20" i="1"/>
  <c r="AX27" i="1"/>
  <c r="AX10" i="1"/>
  <c r="AX15" i="1"/>
  <c r="AW23" i="1"/>
  <c r="AW21" i="1"/>
  <c r="AB24" i="1"/>
  <c r="AX21" i="1"/>
  <c r="AV14" i="1"/>
  <c r="AV25" i="1"/>
  <c r="AV16" i="1"/>
  <c r="AW13" i="1"/>
  <c r="AB31" i="1"/>
  <c r="U37" i="1"/>
  <c r="AZ34" i="1"/>
  <c r="B31" i="1"/>
  <c r="N38" i="1"/>
  <c r="T38" i="1"/>
  <c r="AZ38" i="1"/>
  <c r="C49" i="1"/>
  <c r="B48" i="1"/>
  <c r="B52" i="1"/>
  <c r="AC50" i="1"/>
  <c r="AX52" i="1"/>
  <c r="AB15" i="1"/>
  <c r="AV10" i="1"/>
  <c r="AB12" i="1"/>
  <c r="AV22" i="1"/>
  <c r="AV19" i="1"/>
  <c r="AW11" i="1"/>
  <c r="AW15" i="1"/>
  <c r="AA31" i="1"/>
  <c r="AC33" i="1"/>
  <c r="AD36" i="1"/>
  <c r="AV28" i="1"/>
  <c r="AX30" i="1"/>
  <c r="AV36" i="1"/>
  <c r="B30" i="1"/>
  <c r="E32" i="1"/>
  <c r="H37" i="1"/>
  <c r="H30" i="1"/>
  <c r="P32" i="1"/>
  <c r="Q35" i="1"/>
  <c r="S37" i="1"/>
  <c r="R42" i="1"/>
  <c r="N45" i="1"/>
  <c r="U40" i="1"/>
  <c r="AB42" i="1"/>
  <c r="T45" i="1"/>
  <c r="AV40" i="1"/>
  <c r="AX42" i="1"/>
  <c r="H41" i="1"/>
  <c r="P43" i="1"/>
  <c r="Q46" i="1"/>
  <c r="N48" i="1"/>
  <c r="P48" i="1"/>
  <c r="Q51" i="1"/>
  <c r="AC52" i="1"/>
  <c r="E50" i="1"/>
  <c r="AA51" i="1"/>
  <c r="G49" i="1"/>
  <c r="T50" i="1"/>
  <c r="N51" i="1"/>
  <c r="C52" i="1"/>
  <c r="AV52" i="1"/>
  <c r="S7" i="1"/>
  <c r="AW9" i="1"/>
  <c r="AB22" i="1"/>
  <c r="AW26" i="1"/>
  <c r="AX12" i="1"/>
  <c r="AV27" i="1"/>
  <c r="S15" i="1"/>
  <c r="AX17" i="1"/>
  <c r="AB9" i="1"/>
  <c r="AB16" i="1"/>
  <c r="S17" i="1"/>
  <c r="AX26" i="1"/>
  <c r="AW19" i="1"/>
  <c r="AV12" i="1"/>
  <c r="AX14" i="1"/>
  <c r="AV18" i="1"/>
  <c r="AX25" i="1"/>
  <c r="AB8" i="1"/>
  <c r="AW20" i="1"/>
  <c r="S26" i="1"/>
  <c r="AW14" i="1"/>
  <c r="AB25" i="1"/>
  <c r="AB10" i="1"/>
  <c r="AW17" i="1"/>
  <c r="S16" i="1"/>
  <c r="AB7" i="1"/>
  <c r="P29" i="1"/>
  <c r="S34" i="1"/>
  <c r="AD30" i="1"/>
  <c r="E33" i="1"/>
  <c r="F40" i="1"/>
  <c r="C46" i="1"/>
  <c r="R43" i="1"/>
  <c r="U41" i="1"/>
  <c r="T46" i="1"/>
  <c r="B42" i="1"/>
  <c r="E49" i="1"/>
  <c r="S50" i="1"/>
  <c r="U49" i="1"/>
  <c r="H52" i="1"/>
  <c r="AV23" i="1"/>
  <c r="S23" i="1"/>
  <c r="S27" i="1"/>
  <c r="AX9" i="1"/>
  <c r="AV9" i="1"/>
  <c r="AX16" i="1"/>
  <c r="S20" i="1"/>
  <c r="AV15" i="1"/>
  <c r="AV26" i="1"/>
  <c r="W52" i="1" l="1"/>
  <c r="Y50" i="1"/>
  <c r="AL50" i="1" s="1"/>
  <c r="AQ49" i="1"/>
  <c r="Z49" i="1"/>
  <c r="AM49" i="1" s="1"/>
  <c r="W48" i="1"/>
  <c r="AQ52" i="1"/>
  <c r="Z52" i="1"/>
  <c r="AM52" i="1" s="1"/>
  <c r="W51" i="1"/>
  <c r="Y49" i="1"/>
  <c r="AQ48" i="1"/>
  <c r="Z48" i="1"/>
  <c r="AM48" i="1" s="1"/>
  <c r="Y52" i="1"/>
  <c r="AL52" i="1" s="1"/>
  <c r="AQ51" i="1"/>
  <c r="Z51" i="1"/>
  <c r="AM51" i="1" s="1"/>
  <c r="W50" i="1"/>
  <c r="X50" i="1" s="1"/>
  <c r="Y48" i="1"/>
  <c r="AL48" i="1" s="1"/>
  <c r="Y51" i="1"/>
  <c r="AQ50" i="1"/>
  <c r="Z50" i="1"/>
  <c r="W49" i="1"/>
  <c r="Y47" i="1"/>
  <c r="AL47" i="1" s="1"/>
  <c r="AQ46" i="1"/>
  <c r="Z46" i="1"/>
  <c r="AM46" i="1" s="1"/>
  <c r="W45" i="1"/>
  <c r="Y43" i="1"/>
  <c r="AL43" i="1" s="1"/>
  <c r="AQ42" i="1"/>
  <c r="Z42" i="1"/>
  <c r="AM42" i="1" s="1"/>
  <c r="W41" i="1"/>
  <c r="Y39" i="1"/>
  <c r="AL39" i="1" s="1"/>
  <c r="AQ38" i="1"/>
  <c r="Z38" i="1"/>
  <c r="AM38" i="1" s="1"/>
  <c r="Y46" i="1"/>
  <c r="AL46" i="1" s="1"/>
  <c r="AQ45" i="1"/>
  <c r="Z45" i="1"/>
  <c r="W44" i="1"/>
  <c r="Y42" i="1"/>
  <c r="AL42" i="1" s="1"/>
  <c r="AQ41" i="1"/>
  <c r="Z41" i="1"/>
  <c r="AM41" i="1" s="1"/>
  <c r="W40" i="1"/>
  <c r="Y38" i="1"/>
  <c r="AL38" i="1" s="1"/>
  <c r="AQ37" i="1"/>
  <c r="W47" i="1"/>
  <c r="Y45" i="1"/>
  <c r="AL45" i="1" s="1"/>
  <c r="AQ44" i="1"/>
  <c r="Z44" i="1"/>
  <c r="AM44" i="1" s="1"/>
  <c r="W43" i="1"/>
  <c r="Y41" i="1"/>
  <c r="AL41" i="1" s="1"/>
  <c r="AQ40" i="1"/>
  <c r="Z40" i="1"/>
  <c r="AM40" i="1" s="1"/>
  <c r="W39" i="1"/>
  <c r="AQ47" i="1"/>
  <c r="Z47" i="1"/>
  <c r="W46" i="1"/>
  <c r="AM45" i="1"/>
  <c r="Y44" i="1"/>
  <c r="AL44" i="1" s="1"/>
  <c r="AQ43" i="1"/>
  <c r="Z43" i="1"/>
  <c r="AM43" i="1" s="1"/>
  <c r="W42" i="1"/>
  <c r="Y40" i="1"/>
  <c r="AL40" i="1" s="1"/>
  <c r="AQ39" i="1"/>
  <c r="Z39" i="1"/>
  <c r="W38" i="1"/>
  <c r="Y36" i="1"/>
  <c r="AL36" i="1" s="1"/>
  <c r="AQ35" i="1"/>
  <c r="Z35" i="1"/>
  <c r="AM35" i="1" s="1"/>
  <c r="W34" i="1"/>
  <c r="Y32" i="1"/>
  <c r="AL32" i="1" s="1"/>
  <c r="AQ31" i="1"/>
  <c r="Z31" i="1"/>
  <c r="AM31" i="1" s="1"/>
  <c r="W30" i="1"/>
  <c r="Y28" i="1"/>
  <c r="AL28" i="1" s="1"/>
  <c r="W37" i="1"/>
  <c r="Y35" i="1"/>
  <c r="AL35" i="1" s="1"/>
  <c r="AQ34" i="1"/>
  <c r="Z34" i="1"/>
  <c r="AM34" i="1" s="1"/>
  <c r="W33" i="1"/>
  <c r="Y31" i="1"/>
  <c r="AL31" i="1" s="1"/>
  <c r="AQ30" i="1"/>
  <c r="Z30" i="1"/>
  <c r="AM30" i="1" s="1"/>
  <c r="W29" i="1"/>
  <c r="Z37" i="1"/>
  <c r="AM37" i="1" s="1"/>
  <c r="W36" i="1"/>
  <c r="Y34" i="1"/>
  <c r="AL34" i="1" s="1"/>
  <c r="AQ33" i="1"/>
  <c r="Z33" i="1"/>
  <c r="AM33" i="1" s="1"/>
  <c r="W32" i="1"/>
  <c r="Y30" i="1"/>
  <c r="AL30" i="1" s="1"/>
  <c r="AQ29" i="1"/>
  <c r="Z29" i="1"/>
  <c r="AM29" i="1" s="1"/>
  <c r="W28" i="1"/>
  <c r="Y37" i="1"/>
  <c r="AL37" i="1" s="1"/>
  <c r="AQ36" i="1"/>
  <c r="Z36" i="1"/>
  <c r="W35" i="1"/>
  <c r="Y33" i="1"/>
  <c r="AL33" i="1" s="1"/>
  <c r="AQ32" i="1"/>
  <c r="Z32" i="1"/>
  <c r="AM32" i="1" s="1"/>
  <c r="W31" i="1"/>
  <c r="Y29" i="1"/>
  <c r="AL29" i="1" s="1"/>
  <c r="AQ28" i="1"/>
  <c r="Z28" i="1"/>
  <c r="AM28" i="1" s="1"/>
  <c r="AQ23" i="1"/>
  <c r="AQ9" i="1"/>
  <c r="AQ11" i="1"/>
  <c r="AQ8" i="1"/>
  <c r="AQ24" i="1"/>
  <c r="AQ7" i="1"/>
  <c r="AQ17" i="1"/>
  <c r="AQ25" i="1"/>
  <c r="AQ14" i="1"/>
  <c r="AQ22" i="1"/>
  <c r="AQ19" i="1"/>
  <c r="AQ16" i="1"/>
  <c r="AQ13" i="1"/>
  <c r="AQ21" i="1"/>
  <c r="AQ10" i="1"/>
  <c r="AQ18" i="1"/>
  <c r="AQ26" i="1"/>
  <c r="AQ15" i="1"/>
  <c r="AQ12" i="1"/>
  <c r="AQ20" i="1"/>
  <c r="AQ27" i="1"/>
  <c r="G1" i="3"/>
  <c r="X52" i="1" l="1"/>
  <c r="AE52" i="1" s="1"/>
  <c r="X49" i="1"/>
  <c r="AE49" i="1" s="1"/>
  <c r="X28" i="1"/>
  <c r="AE28" i="1" s="1"/>
  <c r="X35" i="1"/>
  <c r="AE35" i="1" s="1"/>
  <c r="X38" i="1"/>
  <c r="AE38" i="1" s="1"/>
  <c r="X51" i="1"/>
  <c r="X42" i="1"/>
  <c r="AE42" i="1" s="1"/>
  <c r="X39" i="1"/>
  <c r="AE39" i="1" s="1"/>
  <c r="X46" i="1"/>
  <c r="AE46" i="1" s="1"/>
  <c r="X32" i="1"/>
  <c r="AK32" i="1" s="1"/>
  <c r="X36" i="1"/>
  <c r="AE36" i="1" s="1"/>
  <c r="X43" i="1"/>
  <c r="AE43" i="1" s="1"/>
  <c r="X31" i="1"/>
  <c r="X37" i="1"/>
  <c r="AE37" i="1" s="1"/>
  <c r="X40" i="1"/>
  <c r="AE40" i="1" s="1"/>
  <c r="X47" i="1"/>
  <c r="AK47" i="1" s="1"/>
  <c r="X44" i="1"/>
  <c r="AE44" i="1" s="1"/>
  <c r="AE51" i="1"/>
  <c r="AE50" i="1"/>
  <c r="AK50" i="1"/>
  <c r="AG47" i="1"/>
  <c r="AF49" i="1"/>
  <c r="AG49" i="1"/>
  <c r="AG29" i="1"/>
  <c r="AG33" i="1"/>
  <c r="AG37" i="1"/>
  <c r="AF31" i="1"/>
  <c r="AF35" i="1"/>
  <c r="AF41" i="1"/>
  <c r="AF45" i="1"/>
  <c r="AL49" i="1"/>
  <c r="AG48" i="1"/>
  <c r="AG52" i="1"/>
  <c r="AG39" i="1"/>
  <c r="AG41" i="1"/>
  <c r="AG45" i="1"/>
  <c r="AG30" i="1"/>
  <c r="AG34" i="1"/>
  <c r="AF28" i="1"/>
  <c r="AF32" i="1"/>
  <c r="AF36" i="1"/>
  <c r="AG40" i="1"/>
  <c r="AG44" i="1"/>
  <c r="AM39" i="1"/>
  <c r="X41" i="1"/>
  <c r="X45" i="1"/>
  <c r="AM47" i="1"/>
  <c r="AF39" i="1"/>
  <c r="AF43" i="1"/>
  <c r="AF47" i="1"/>
  <c r="AF51" i="1"/>
  <c r="AL51" i="1"/>
  <c r="AG28" i="1"/>
  <c r="AG32" i="1"/>
  <c r="AG36" i="1"/>
  <c r="AF30" i="1"/>
  <c r="AF34" i="1"/>
  <c r="X30" i="1"/>
  <c r="X34" i="1"/>
  <c r="AM36" i="1"/>
  <c r="AG43" i="1"/>
  <c r="AG51" i="1"/>
  <c r="AF29" i="1"/>
  <c r="AF33" i="1"/>
  <c r="AF37" i="1"/>
  <c r="X29" i="1"/>
  <c r="X33" i="1"/>
  <c r="AG31" i="1"/>
  <c r="AG35" i="1"/>
  <c r="AF40" i="1"/>
  <c r="AF44" i="1"/>
  <c r="AF38" i="1"/>
  <c r="AF42" i="1"/>
  <c r="AF46" i="1"/>
  <c r="AG38" i="1"/>
  <c r="AG42" i="1"/>
  <c r="AG46" i="1"/>
  <c r="AG50" i="1"/>
  <c r="AF48" i="1"/>
  <c r="AF52" i="1"/>
  <c r="X48" i="1"/>
  <c r="AM50" i="1"/>
  <c r="AF50" i="1"/>
  <c r="AO6" i="1"/>
  <c r="AP6" i="1"/>
  <c r="AN6" i="1"/>
  <c r="C3" i="1"/>
  <c r="F3" i="1"/>
  <c r="E3" i="1"/>
  <c r="AB3" i="1"/>
  <c r="AK52" i="1" l="1"/>
  <c r="AK49" i="1"/>
  <c r="AK35" i="1"/>
  <c r="AK51" i="1"/>
  <c r="AK28" i="1"/>
  <c r="AK46" i="1"/>
  <c r="AK38" i="1"/>
  <c r="AK42" i="1"/>
  <c r="AE32" i="1"/>
  <c r="AK39" i="1"/>
  <c r="AK36" i="1"/>
  <c r="AK43" i="1"/>
  <c r="AK31" i="1"/>
  <c r="AE47" i="1"/>
  <c r="AK40" i="1"/>
  <c r="AK44" i="1"/>
  <c r="AE31" i="1"/>
  <c r="AK37" i="1"/>
  <c r="AE29" i="1"/>
  <c r="AK29" i="1"/>
  <c r="AE41" i="1"/>
  <c r="AK41" i="1"/>
  <c r="AE33" i="1"/>
  <c r="AK33" i="1"/>
  <c r="AE34" i="1"/>
  <c r="AK34" i="1"/>
  <c r="AE48" i="1"/>
  <c r="AK48" i="1"/>
  <c r="AE45" i="1"/>
  <c r="AK45" i="1"/>
  <c r="AE30" i="1"/>
  <c r="AK30" i="1"/>
  <c r="AK3" i="1"/>
  <c r="AO51" i="1" s="1"/>
  <c r="AS51" i="1" s="1"/>
  <c r="AN45" i="1" l="1"/>
  <c r="AR45" i="1" s="1"/>
  <c r="AN30" i="1"/>
  <c r="AR30" i="1" s="1"/>
  <c r="AN41" i="1"/>
  <c r="AR41" i="1" s="1"/>
  <c r="AN40" i="1"/>
  <c r="AR40" i="1" s="1"/>
  <c r="AN35" i="1"/>
  <c r="AR35" i="1" s="1"/>
  <c r="AN36" i="1"/>
  <c r="AR36" i="1" s="1"/>
  <c r="AN42" i="1"/>
  <c r="AR42" i="1" s="1"/>
  <c r="AO49" i="1"/>
  <c r="AS49" i="1" s="1"/>
  <c r="AN51" i="1"/>
  <c r="AR51" i="1" s="1"/>
  <c r="AN49" i="1"/>
  <c r="AR49" i="1" s="1"/>
  <c r="AN43" i="1"/>
  <c r="AR43" i="1" s="1"/>
  <c r="AN32" i="1"/>
  <c r="AR32" i="1" s="1"/>
  <c r="AP47" i="1"/>
  <c r="AT47" i="1" s="1"/>
  <c r="AP50" i="1"/>
  <c r="AT50" i="1" s="1"/>
  <c r="AN48" i="1"/>
  <c r="AR48" i="1" s="1"/>
  <c r="AN33" i="1"/>
  <c r="AR33" i="1" s="1"/>
  <c r="AN29" i="1"/>
  <c r="AR29" i="1" s="1"/>
  <c r="AN37" i="1"/>
  <c r="AR37" i="1" s="1"/>
  <c r="AN44" i="1"/>
  <c r="AR44" i="1" s="1"/>
  <c r="AN28" i="1"/>
  <c r="AR28" i="1" s="1"/>
  <c r="AN52" i="1"/>
  <c r="AR52" i="1" s="1"/>
  <c r="AN38" i="1"/>
  <c r="AR38" i="1" s="1"/>
  <c r="AN50" i="1"/>
  <c r="AR50" i="1" s="1"/>
  <c r="AO31" i="1"/>
  <c r="AS31" i="1" s="1"/>
  <c r="AO29" i="1"/>
  <c r="AS29" i="1" s="1"/>
  <c r="AO41" i="1"/>
  <c r="AS41" i="1" s="1"/>
  <c r="AO39" i="1"/>
  <c r="AS39" i="1" s="1"/>
  <c r="AP48" i="1"/>
  <c r="AT48" i="1" s="1"/>
  <c r="AP35" i="1"/>
  <c r="AT35" i="1" s="1"/>
  <c r="AO47" i="1"/>
  <c r="AS47" i="1" s="1"/>
  <c r="AP30" i="1"/>
  <c r="AT30" i="1" s="1"/>
  <c r="AP34" i="1"/>
  <c r="AT34" i="1" s="1"/>
  <c r="AP43" i="1"/>
  <c r="AT43" i="1" s="1"/>
  <c r="AP42" i="1"/>
  <c r="AT42" i="1" s="1"/>
  <c r="AO34" i="1"/>
  <c r="AS34" i="1" s="1"/>
  <c r="AP29" i="1"/>
  <c r="AT29" i="1" s="1"/>
  <c r="AO44" i="1"/>
  <c r="AS44" i="1" s="1"/>
  <c r="AO43" i="1"/>
  <c r="AS43" i="1" s="1"/>
  <c r="AO28" i="1"/>
  <c r="AS28" i="1" s="1"/>
  <c r="AP45" i="1"/>
  <c r="AT45" i="1" s="1"/>
  <c r="AP44" i="1"/>
  <c r="AT44" i="1" s="1"/>
  <c r="AO33" i="1"/>
  <c r="AS33" i="1" s="1"/>
  <c r="AO37" i="1"/>
  <c r="AS37" i="1" s="1"/>
  <c r="AP40" i="1"/>
  <c r="AT40" i="1" s="1"/>
  <c r="AO48" i="1"/>
  <c r="AS48" i="1" s="1"/>
  <c r="AO40" i="1"/>
  <c r="AS40" i="1" s="1"/>
  <c r="AO35" i="1"/>
  <c r="AS35" i="1" s="1"/>
  <c r="AO38" i="1"/>
  <c r="AS38" i="1" s="1"/>
  <c r="AP52" i="1"/>
  <c r="AT52" i="1" s="1"/>
  <c r="AO36" i="1"/>
  <c r="AS36" i="1" s="1"/>
  <c r="AO42" i="1"/>
  <c r="AS42" i="1" s="1"/>
  <c r="AO50" i="1"/>
  <c r="AS50" i="1" s="1"/>
  <c r="AP33" i="1"/>
  <c r="AT33" i="1" s="1"/>
  <c r="AO30" i="1"/>
  <c r="AS30" i="1" s="1"/>
  <c r="AP41" i="1"/>
  <c r="AT41" i="1" s="1"/>
  <c r="AP49" i="1"/>
  <c r="AT49" i="1" s="1"/>
  <c r="AP32" i="1"/>
  <c r="AT32" i="1" s="1"/>
  <c r="AP46" i="1"/>
  <c r="AT46" i="1" s="1"/>
  <c r="AO32" i="1"/>
  <c r="AS32" i="1" s="1"/>
  <c r="AO46" i="1"/>
  <c r="AS46" i="1" s="1"/>
  <c r="AP51" i="1"/>
  <c r="AT51" i="1" s="1"/>
  <c r="AP31" i="1"/>
  <c r="AT31" i="1" s="1"/>
  <c r="AO45" i="1"/>
  <c r="AS45" i="1" s="1"/>
  <c r="AO52" i="1"/>
  <c r="AS52" i="1" s="1"/>
  <c r="AP28" i="1"/>
  <c r="AT28" i="1" s="1"/>
  <c r="AP37" i="1"/>
  <c r="AT37" i="1" s="1"/>
  <c r="AP38" i="1"/>
  <c r="AT38" i="1" s="1"/>
  <c r="AN34" i="1"/>
  <c r="AR34" i="1" s="1"/>
  <c r="AN46" i="1"/>
  <c r="AR46" i="1" s="1"/>
  <c r="AP39" i="1"/>
  <c r="AT39" i="1" s="1"/>
  <c r="AN39" i="1"/>
  <c r="AR39" i="1" s="1"/>
  <c r="AP36" i="1"/>
  <c r="AT36" i="1" s="1"/>
  <c r="AN31" i="1"/>
  <c r="AR31" i="1" s="1"/>
  <c r="AN47" i="1"/>
  <c r="AR47" i="1" s="1"/>
  <c r="H22" i="1"/>
  <c r="U20" i="1"/>
  <c r="AC24" i="1"/>
  <c r="C9" i="1"/>
  <c r="E14" i="1"/>
  <c r="R7" i="1"/>
  <c r="AD22" i="1"/>
  <c r="P15" i="1"/>
  <c r="T7" i="1"/>
  <c r="Q14" i="1"/>
  <c r="AA26" i="1"/>
  <c r="C7" i="1"/>
  <c r="P16" i="1"/>
  <c r="G19" i="1"/>
  <c r="AA25" i="1"/>
  <c r="AD25" i="1"/>
  <c r="R17" i="1"/>
  <c r="G8" i="1"/>
  <c r="F7" i="1"/>
  <c r="F8" i="1"/>
  <c r="F15" i="1"/>
  <c r="N25" i="1"/>
  <c r="AC16" i="1"/>
  <c r="Q26" i="1"/>
  <c r="R14" i="1"/>
  <c r="P9" i="1"/>
  <c r="AC20" i="1"/>
  <c r="B25" i="1"/>
  <c r="C16" i="1"/>
  <c r="G16" i="1"/>
  <c r="T18" i="1"/>
  <c r="R26" i="1"/>
  <c r="Q25" i="1"/>
  <c r="AZ19" i="1"/>
  <c r="C19" i="1"/>
  <c r="AA12" i="1"/>
  <c r="AZ8" i="1"/>
  <c r="U10" i="1"/>
  <c r="G20" i="1"/>
  <c r="E27" i="1"/>
  <c r="E10" i="1"/>
  <c r="G27" i="1"/>
  <c r="AD21" i="1"/>
  <c r="N14" i="1"/>
  <c r="N23" i="1"/>
  <c r="P22" i="1"/>
  <c r="N22" i="1"/>
  <c r="AZ7" i="1"/>
  <c r="U8" i="1"/>
  <c r="AD12" i="1"/>
  <c r="AZ25" i="1"/>
  <c r="Q24" i="1"/>
  <c r="AC21" i="1"/>
  <c r="U14" i="1"/>
  <c r="Q18" i="1"/>
  <c r="R18" i="1"/>
  <c r="AA10" i="1"/>
  <c r="AZ20" i="1"/>
  <c r="AD24" i="1"/>
  <c r="E13" i="1"/>
  <c r="G12" i="1"/>
  <c r="G9" i="1"/>
  <c r="E16" i="1"/>
  <c r="H16" i="1"/>
  <c r="C23" i="1"/>
  <c r="B22" i="1"/>
  <c r="B14" i="1"/>
  <c r="AC18" i="1"/>
  <c r="AC8" i="1"/>
  <c r="P24" i="1"/>
  <c r="H26" i="1"/>
  <c r="N12" i="1"/>
  <c r="Q23" i="1"/>
  <c r="AC9" i="1"/>
  <c r="T23" i="1"/>
  <c r="H17" i="1"/>
  <c r="U12" i="1"/>
  <c r="R19" i="1"/>
  <c r="AD9" i="1"/>
  <c r="R22" i="1"/>
  <c r="F21" i="1"/>
  <c r="G11" i="1"/>
  <c r="G23" i="1"/>
  <c r="F25" i="1"/>
  <c r="AC27" i="1"/>
  <c r="Q21" i="1"/>
  <c r="E24" i="1"/>
  <c r="G15" i="1"/>
  <c r="E18" i="1"/>
  <c r="B20" i="1"/>
  <c r="C13" i="1"/>
  <c r="AZ9" i="1"/>
  <c r="AC11" i="1"/>
  <c r="T11" i="1"/>
  <c r="AA15" i="1"/>
  <c r="P26" i="1"/>
  <c r="AZ14" i="1"/>
  <c r="F22" i="1"/>
  <c r="T16" i="1"/>
  <c r="AD17" i="1"/>
  <c r="T19" i="1"/>
  <c r="B10" i="1"/>
  <c r="AC13" i="1"/>
  <c r="T15" i="1"/>
  <c r="AA9" i="1"/>
  <c r="AA27" i="1"/>
  <c r="F11" i="1"/>
  <c r="C10" i="1"/>
  <c r="C20" i="1"/>
  <c r="T10" i="1"/>
  <c r="AD16" i="1"/>
  <c r="U13" i="1"/>
  <c r="AC17" i="1"/>
  <c r="AA24" i="1"/>
  <c r="T20" i="1"/>
  <c r="F24" i="1"/>
  <c r="H7" i="1"/>
  <c r="N20" i="1"/>
  <c r="P19" i="1"/>
  <c r="U11" i="1"/>
  <c r="B7" i="1"/>
  <c r="AC22" i="1"/>
  <c r="G24" i="1"/>
  <c r="R12" i="1"/>
  <c r="P21" i="1"/>
  <c r="N10" i="1"/>
  <c r="B27" i="1"/>
  <c r="Q11" i="1"/>
  <c r="U16" i="1"/>
  <c r="U15" i="1"/>
  <c r="H9" i="1"/>
  <c r="T13" i="1"/>
  <c r="T12" i="1"/>
  <c r="B21" i="1"/>
  <c r="AA7" i="1"/>
  <c r="AA19" i="1"/>
  <c r="B12" i="1"/>
  <c r="H15" i="1"/>
  <c r="C11" i="1"/>
  <c r="N8" i="1"/>
  <c r="G26" i="1"/>
  <c r="G25" i="1"/>
  <c r="E26" i="1"/>
  <c r="H10" i="1"/>
  <c r="AD8" i="1"/>
  <c r="AD23" i="1"/>
  <c r="B11" i="1"/>
  <c r="AA23" i="1"/>
  <c r="N15" i="1"/>
  <c r="P10" i="1"/>
  <c r="AD18" i="1"/>
  <c r="Q17" i="1"/>
  <c r="Q22" i="1"/>
  <c r="AC14" i="1"/>
  <c r="AC25" i="1"/>
  <c r="R15" i="1"/>
  <c r="AC12" i="1"/>
  <c r="P27" i="1"/>
  <c r="H8" i="1"/>
  <c r="P17" i="1"/>
  <c r="R16" i="1"/>
  <c r="F10" i="1"/>
  <c r="E15" i="1"/>
  <c r="E8" i="1"/>
  <c r="N18" i="1"/>
  <c r="B15" i="1"/>
  <c r="AC26" i="1"/>
  <c r="R27" i="1"/>
  <c r="Q9" i="1"/>
  <c r="R24" i="1"/>
  <c r="P23" i="1"/>
  <c r="AA11" i="1"/>
  <c r="AA8" i="1"/>
  <c r="AD10" i="1"/>
  <c r="C24" i="1"/>
  <c r="AZ24" i="1"/>
  <c r="T27" i="1"/>
  <c r="T26" i="1"/>
  <c r="AZ15" i="1"/>
  <c r="Q15" i="1"/>
  <c r="Q16" i="1"/>
  <c r="Q20" i="1"/>
  <c r="E11" i="1"/>
  <c r="F20" i="1"/>
  <c r="E17" i="1"/>
  <c r="U9" i="1"/>
  <c r="U18" i="1"/>
  <c r="R25" i="1"/>
  <c r="C15" i="1"/>
  <c r="AZ18" i="1"/>
  <c r="H24" i="1"/>
  <c r="H23" i="1"/>
  <c r="AC7" i="1"/>
  <c r="U21" i="1"/>
  <c r="N11" i="1"/>
  <c r="AD15" i="1"/>
  <c r="B23" i="1"/>
  <c r="AA16" i="1"/>
  <c r="AD27" i="1"/>
  <c r="B18" i="1"/>
  <c r="H13" i="1"/>
  <c r="F9" i="1"/>
  <c r="B17" i="1"/>
  <c r="R8" i="1"/>
  <c r="AD7" i="1"/>
  <c r="F17" i="1"/>
  <c r="P12" i="1"/>
  <c r="Q12" i="1"/>
  <c r="T17" i="1"/>
  <c r="Q8" i="1"/>
  <c r="F14" i="1"/>
  <c r="N21" i="1"/>
  <c r="AA20" i="1"/>
  <c r="AA13" i="1"/>
  <c r="B26" i="1"/>
  <c r="AD19" i="1"/>
  <c r="G22" i="1"/>
  <c r="Q19" i="1"/>
  <c r="U27" i="1"/>
  <c r="AZ17" i="1"/>
  <c r="U25" i="1"/>
  <c r="U17" i="1"/>
  <c r="U23" i="1"/>
  <c r="AZ22" i="1"/>
  <c r="C14" i="1"/>
  <c r="AA14" i="1"/>
  <c r="H19" i="1"/>
  <c r="U19" i="1"/>
  <c r="T22" i="1"/>
  <c r="R20" i="1"/>
  <c r="AZ26" i="1"/>
  <c r="AZ21" i="1"/>
  <c r="N7" i="1"/>
  <c r="H12" i="1"/>
  <c r="P18" i="1"/>
  <c r="E9" i="1"/>
  <c r="E23" i="1"/>
  <c r="E19" i="1"/>
  <c r="P25" i="1"/>
  <c r="B16" i="1"/>
  <c r="P7" i="1"/>
  <c r="AA21" i="1"/>
  <c r="AD13" i="1"/>
  <c r="Q27" i="1"/>
  <c r="AC23" i="1"/>
  <c r="U7" i="1"/>
  <c r="C8" i="1"/>
  <c r="H14" i="1"/>
  <c r="AD26" i="1"/>
  <c r="AZ27" i="1"/>
  <c r="AD11" i="1"/>
  <c r="R13" i="1"/>
  <c r="P11" i="1"/>
  <c r="R23" i="1"/>
  <c r="C12" i="1"/>
  <c r="Q13" i="1"/>
  <c r="F13" i="1"/>
  <c r="G21" i="1"/>
  <c r="E22" i="1"/>
  <c r="R11" i="1"/>
  <c r="U24" i="1"/>
  <c r="H18" i="1"/>
  <c r="AZ11" i="1"/>
  <c r="AZ13" i="1"/>
  <c r="B9" i="1"/>
  <c r="C26" i="1"/>
  <c r="H25" i="1"/>
  <c r="H21" i="1"/>
  <c r="C25" i="1"/>
  <c r="T8" i="1"/>
  <c r="T25" i="1"/>
  <c r="C27" i="1"/>
  <c r="N13" i="1"/>
  <c r="N16" i="1"/>
  <c r="R9" i="1"/>
  <c r="N26" i="1"/>
  <c r="F18" i="1"/>
  <c r="G17" i="1"/>
  <c r="G14" i="1"/>
  <c r="E21" i="1"/>
  <c r="B8" i="1"/>
  <c r="P20" i="1"/>
  <c r="AZ12" i="1"/>
  <c r="N19" i="1"/>
  <c r="G13" i="1"/>
  <c r="U22" i="1"/>
  <c r="P14" i="1"/>
  <c r="R10" i="1"/>
  <c r="AA17" i="1"/>
  <c r="AA22" i="1"/>
  <c r="C22" i="1"/>
  <c r="B24" i="1"/>
  <c r="N17" i="1"/>
  <c r="G10" i="1"/>
  <c r="AC15" i="1"/>
  <c r="AZ10" i="1"/>
  <c r="H27" i="1"/>
  <c r="F19" i="1"/>
  <c r="F27" i="1"/>
  <c r="E12" i="1"/>
  <c r="G18" i="1"/>
  <c r="AC19" i="1"/>
  <c r="B19" i="1"/>
  <c r="N9" i="1"/>
  <c r="T24" i="1"/>
  <c r="AD20" i="1"/>
  <c r="T14" i="1"/>
  <c r="N24" i="1"/>
  <c r="P13" i="1"/>
  <c r="AZ23" i="1"/>
  <c r="B13" i="1"/>
  <c r="F23" i="1"/>
  <c r="E20" i="1"/>
  <c r="T21" i="1"/>
  <c r="T9" i="1"/>
  <c r="U26" i="1"/>
  <c r="R21" i="1"/>
  <c r="H11" i="1"/>
  <c r="AC10" i="1"/>
  <c r="E7" i="1"/>
  <c r="G7" i="1"/>
  <c r="P8" i="1"/>
  <c r="AD14" i="1"/>
  <c r="Q7" i="1"/>
  <c r="H20" i="1"/>
  <c r="C17" i="1"/>
  <c r="F16" i="1"/>
  <c r="F26" i="1"/>
  <c r="N27" i="1"/>
  <c r="AZ16" i="1"/>
  <c r="Q10" i="1"/>
  <c r="C18" i="1"/>
  <c r="C21" i="1"/>
  <c r="AA18" i="1"/>
  <c r="F12" i="1"/>
  <c r="E25" i="1"/>
  <c r="Z19" i="1" l="1"/>
  <c r="AG19" i="1" s="1"/>
  <c r="Z9" i="1"/>
  <c r="Y22" i="1"/>
  <c r="W18" i="1"/>
  <c r="Y15" i="1"/>
  <c r="AF15" i="1" s="1"/>
  <c r="Y27" i="1"/>
  <c r="Z27" i="1"/>
  <c r="AG27" i="1" s="1"/>
  <c r="W16" i="1"/>
  <c r="Y9" i="1"/>
  <c r="AF9" i="1" s="1"/>
  <c r="Z15" i="1"/>
  <c r="W22" i="1"/>
  <c r="X22" i="1" s="1"/>
  <c r="AE22" i="1" s="1"/>
  <c r="W13" i="1"/>
  <c r="W17" i="1"/>
  <c r="Y7" i="1"/>
  <c r="AF7" i="1" s="1"/>
  <c r="Y8" i="1"/>
  <c r="AL8" i="1" s="1"/>
  <c r="AO8" i="1" s="1"/>
  <c r="AS8" i="1" s="1"/>
  <c r="Y18" i="1"/>
  <c r="W20" i="1"/>
  <c r="Z24" i="1"/>
  <c r="AG24" i="1" s="1"/>
  <c r="W10" i="1"/>
  <c r="W24" i="1"/>
  <c r="Y21" i="1"/>
  <c r="Y17" i="1"/>
  <c r="Z10" i="1"/>
  <c r="AG10" i="1" s="1"/>
  <c r="W8" i="1"/>
  <c r="Z12" i="1"/>
  <c r="W11" i="1"/>
  <c r="Z14" i="1"/>
  <c r="Z16" i="1"/>
  <c r="Y26" i="1"/>
  <c r="AL26" i="1" s="1"/>
  <c r="AO26" i="1" s="1"/>
  <c r="AS26" i="1" s="1"/>
  <c r="Z21" i="1"/>
  <c r="AL22" i="1"/>
  <c r="AO22" i="1" s="1"/>
  <c r="AS22" i="1" s="1"/>
  <c r="AL15" i="1"/>
  <c r="AO15" i="1" s="1"/>
  <c r="AS15" i="1" s="1"/>
  <c r="AL27" i="1"/>
  <c r="AO27" i="1" s="1"/>
  <c r="AS27" i="1" s="1"/>
  <c r="Y10" i="1"/>
  <c r="Z7" i="1"/>
  <c r="W12" i="1"/>
  <c r="W27" i="1"/>
  <c r="X27" i="1" s="1"/>
  <c r="W9" i="1"/>
  <c r="X9" i="1" s="1"/>
  <c r="Y12" i="1"/>
  <c r="Z11" i="1"/>
  <c r="Y25" i="1"/>
  <c r="Z26" i="1"/>
  <c r="AG26" i="1" s="1"/>
  <c r="Y14" i="1"/>
  <c r="Y13" i="1"/>
  <c r="Z18" i="1"/>
  <c r="Y23" i="1"/>
  <c r="AL23" i="1" s="1"/>
  <c r="AO23" i="1" s="1"/>
  <c r="AS23" i="1" s="1"/>
  <c r="Y20" i="1"/>
  <c r="Z13" i="1"/>
  <c r="AM13" i="1" s="1"/>
  <c r="AP13" i="1" s="1"/>
  <c r="AT13" i="1" s="1"/>
  <c r="W23" i="1"/>
  <c r="W21" i="1"/>
  <c r="X21" i="1" s="1"/>
  <c r="AE21" i="1" s="1"/>
  <c r="Z23" i="1"/>
  <c r="AM23" i="1" s="1"/>
  <c r="AP23" i="1" s="1"/>
  <c r="AT23" i="1" s="1"/>
  <c r="Y16" i="1"/>
  <c r="Z17" i="1"/>
  <c r="AM17" i="1" s="1"/>
  <c r="AP17" i="1" s="1"/>
  <c r="AT17" i="1" s="1"/>
  <c r="Z8" i="1"/>
  <c r="AM19" i="1"/>
  <c r="AP19" i="1" s="1"/>
  <c r="AT19" i="1" s="1"/>
  <c r="AL9" i="1"/>
  <c r="AO9" i="1" s="1"/>
  <c r="AS9" i="1" s="1"/>
  <c r="AM9" i="1"/>
  <c r="AP9" i="1" s="1"/>
  <c r="AT9" i="1" s="1"/>
  <c r="Z25" i="1"/>
  <c r="AM25" i="1" s="1"/>
  <c r="AP25" i="1" s="1"/>
  <c r="AT25" i="1" s="1"/>
  <c r="W25" i="1"/>
  <c r="W19" i="1"/>
  <c r="W7" i="1"/>
  <c r="X7" i="1" s="1"/>
  <c r="W15" i="1"/>
  <c r="X15" i="1" s="1"/>
  <c r="W26" i="1"/>
  <c r="X26" i="1" s="1"/>
  <c r="Y11" i="1"/>
  <c r="AL11" i="1" s="1"/>
  <c r="AO11" i="1" s="1"/>
  <c r="AS11" i="1" s="1"/>
  <c r="W14" i="1"/>
  <c r="Z20" i="1"/>
  <c r="Z22" i="1"/>
  <c r="AM22" i="1" s="1"/>
  <c r="AP22" i="1" s="1"/>
  <c r="AT22" i="1" s="1"/>
  <c r="Y24" i="1"/>
  <c r="Y19" i="1"/>
  <c r="AL19" i="1" s="1"/>
  <c r="AO19" i="1" s="1"/>
  <c r="AS19" i="1" s="1"/>
  <c r="AK7" i="1" l="1"/>
  <c r="AN7" i="1" s="1"/>
  <c r="AR7" i="1" s="1"/>
  <c r="AL7" i="1"/>
  <c r="AO7" i="1" s="1"/>
  <c r="AS7" i="1" s="1"/>
  <c r="AM10" i="1"/>
  <c r="AP10" i="1" s="1"/>
  <c r="AT10" i="1" s="1"/>
  <c r="X25" i="1"/>
  <c r="AK25" i="1" s="1"/>
  <c r="AN25" i="1" s="1"/>
  <c r="AR25" i="1" s="1"/>
  <c r="X12" i="1"/>
  <c r="X8" i="1"/>
  <c r="X18" i="1"/>
  <c r="AE18" i="1" s="1"/>
  <c r="X24" i="1"/>
  <c r="AE24" i="1" s="1"/>
  <c r="X19" i="1"/>
  <c r="AM26" i="1"/>
  <c r="AP26" i="1" s="1"/>
  <c r="AT26" i="1" s="1"/>
  <c r="X23" i="1"/>
  <c r="AE23" i="1" s="1"/>
  <c r="X10" i="1"/>
  <c r="AM27" i="1"/>
  <c r="AP27" i="1" s="1"/>
  <c r="AT27" i="1" s="1"/>
  <c r="AE27" i="1"/>
  <c r="AK27" i="1"/>
  <c r="AN27" i="1" s="1"/>
  <c r="AR27" i="1" s="1"/>
  <c r="AE26" i="1"/>
  <c r="AK26" i="1"/>
  <c r="AN26" i="1" s="1"/>
  <c r="AR26" i="1" s="1"/>
  <c r="AE15" i="1"/>
  <c r="AK15" i="1"/>
  <c r="AN15" i="1" s="1"/>
  <c r="AR15" i="1" s="1"/>
  <c r="AF20" i="1"/>
  <c r="AF8" i="1"/>
  <c r="AG23" i="1"/>
  <c r="AF14" i="1"/>
  <c r="AF10" i="1"/>
  <c r="AL21" i="1"/>
  <c r="AO21" i="1" s="1"/>
  <c r="AS21" i="1" s="1"/>
  <c r="AF21" i="1"/>
  <c r="AL14" i="1"/>
  <c r="AO14" i="1" s="1"/>
  <c r="AS14" i="1" s="1"/>
  <c r="X14" i="1"/>
  <c r="AG8" i="1"/>
  <c r="AF23" i="1"/>
  <c r="AM8" i="1"/>
  <c r="AP8" i="1" s="1"/>
  <c r="AT8" i="1" s="1"/>
  <c r="AM21" i="1"/>
  <c r="AP21" i="1" s="1"/>
  <c r="AT21" i="1" s="1"/>
  <c r="AG21" i="1"/>
  <c r="AM14" i="1"/>
  <c r="AP14" i="1" s="1"/>
  <c r="AT14" i="1" s="1"/>
  <c r="AG14" i="1"/>
  <c r="AK21" i="1"/>
  <c r="AN21" i="1" s="1"/>
  <c r="AR21" i="1" s="1"/>
  <c r="AM15" i="1"/>
  <c r="AP15" i="1" s="1"/>
  <c r="AT15" i="1" s="1"/>
  <c r="AG15" i="1"/>
  <c r="AF27" i="1"/>
  <c r="AF22" i="1"/>
  <c r="AM24" i="1"/>
  <c r="AP24" i="1" s="1"/>
  <c r="AT24" i="1" s="1"/>
  <c r="AM11" i="1"/>
  <c r="AP11" i="1" s="1"/>
  <c r="AT11" i="1" s="1"/>
  <c r="AG11" i="1"/>
  <c r="AE9" i="1"/>
  <c r="AF11" i="1"/>
  <c r="AG25" i="1"/>
  <c r="AG17" i="1"/>
  <c r="AG18" i="1"/>
  <c r="AL25" i="1"/>
  <c r="AO25" i="1" s="1"/>
  <c r="AS25" i="1" s="1"/>
  <c r="AF25" i="1"/>
  <c r="AL12" i="1"/>
  <c r="AO12" i="1" s="1"/>
  <c r="AS12" i="1" s="1"/>
  <c r="AF12" i="1"/>
  <c r="AG7" i="1"/>
  <c r="AM7" i="1"/>
  <c r="AP7" i="1" s="1"/>
  <c r="AT7" i="1" s="1"/>
  <c r="AL10" i="1"/>
  <c r="AO10" i="1" s="1"/>
  <c r="AS10" i="1" s="1"/>
  <c r="AF26" i="1"/>
  <c r="X11" i="1"/>
  <c r="X20" i="1"/>
  <c r="X17" i="1"/>
  <c r="AG9" i="1"/>
  <c r="AM18" i="1"/>
  <c r="AP18" i="1" s="1"/>
  <c r="AT18" i="1" s="1"/>
  <c r="AM20" i="1"/>
  <c r="AP20" i="1" s="1"/>
  <c r="AT20" i="1" s="1"/>
  <c r="AG20" i="1"/>
  <c r="AE7" i="1"/>
  <c r="AF19" i="1"/>
  <c r="AL24" i="1"/>
  <c r="AO24" i="1" s="1"/>
  <c r="AS24" i="1" s="1"/>
  <c r="AF24" i="1"/>
  <c r="AG22" i="1"/>
  <c r="AK9" i="1"/>
  <c r="AN9" i="1" s="1"/>
  <c r="AR9" i="1" s="1"/>
  <c r="AL20" i="1"/>
  <c r="AO20" i="1" s="1"/>
  <c r="AS20" i="1" s="1"/>
  <c r="X16" i="1"/>
  <c r="AF16" i="1"/>
  <c r="AG13" i="1"/>
  <c r="X13" i="1"/>
  <c r="AF13" i="1"/>
  <c r="AK22" i="1"/>
  <c r="AN22" i="1" s="1"/>
  <c r="AR22" i="1" s="1"/>
  <c r="AM16" i="1"/>
  <c r="AP16" i="1" s="1"/>
  <c r="AT16" i="1" s="1"/>
  <c r="AG16" i="1"/>
  <c r="AG12" i="1"/>
  <c r="AL17" i="1"/>
  <c r="AO17" i="1" s="1"/>
  <c r="AS17" i="1" s="1"/>
  <c r="AF17" i="1"/>
  <c r="AL13" i="1"/>
  <c r="AO13" i="1" s="1"/>
  <c r="AS13" i="1" s="1"/>
  <c r="AL16" i="1"/>
  <c r="AO16" i="1" s="1"/>
  <c r="AS16" i="1" s="1"/>
  <c r="AL18" i="1"/>
  <c r="AO18" i="1" s="1"/>
  <c r="AS18" i="1" s="1"/>
  <c r="AF18" i="1"/>
  <c r="AM12" i="1"/>
  <c r="AP12" i="1" s="1"/>
  <c r="AT12" i="1" s="1"/>
  <c r="AE10" i="1" l="1"/>
  <c r="AE8" i="1"/>
  <c r="AE25" i="1"/>
  <c r="AK8" i="1"/>
  <c r="AN8" i="1" s="1"/>
  <c r="AR8" i="1" s="1"/>
  <c r="AK12" i="1"/>
  <c r="AN12" i="1" s="1"/>
  <c r="AR12" i="1" s="1"/>
  <c r="AE12" i="1"/>
  <c r="AK24" i="1"/>
  <c r="AN24" i="1" s="1"/>
  <c r="AR24" i="1" s="1"/>
  <c r="AK18" i="1"/>
  <c r="AN18" i="1" s="1"/>
  <c r="AR18" i="1" s="1"/>
  <c r="AK10" i="1"/>
  <c r="AN10" i="1" s="1"/>
  <c r="AR10" i="1" s="1"/>
  <c r="AK19" i="1"/>
  <c r="AN19" i="1" s="1"/>
  <c r="AR19" i="1" s="1"/>
  <c r="AK23" i="1"/>
  <c r="AN23" i="1" s="1"/>
  <c r="AR23" i="1" s="1"/>
  <c r="AE19" i="1"/>
  <c r="AE13" i="1"/>
  <c r="AK13" i="1"/>
  <c r="AN13" i="1" s="1"/>
  <c r="AR13" i="1" s="1"/>
  <c r="AE17" i="1"/>
  <c r="AK17" i="1"/>
  <c r="AN17" i="1" s="1"/>
  <c r="AR17" i="1" s="1"/>
  <c r="AE16" i="1"/>
  <c r="AK16" i="1"/>
  <c r="AN16" i="1" s="1"/>
  <c r="AR16" i="1" s="1"/>
  <c r="AE20" i="1"/>
  <c r="AK20" i="1"/>
  <c r="AN20" i="1" s="1"/>
  <c r="AR20" i="1" s="1"/>
  <c r="AE11" i="1"/>
  <c r="AK11" i="1"/>
  <c r="AN11" i="1" s="1"/>
  <c r="AR11" i="1" s="1"/>
  <c r="AE14" i="1"/>
  <c r="AK14" i="1"/>
  <c r="AN14" i="1" s="1"/>
  <c r="AR14" i="1" s="1"/>
</calcChain>
</file>

<file path=xl/sharedStrings.xml><?xml version="1.0" encoding="utf-8"?>
<sst xmlns="http://schemas.openxmlformats.org/spreadsheetml/2006/main" count="192" uniqueCount="108">
  <si>
    <t>Price target</t>
  </si>
  <si>
    <t>Rating (if applicable)</t>
  </si>
  <si>
    <t>Percent change to price target</t>
  </si>
  <si>
    <t>Category</t>
  </si>
  <si>
    <t>Column</t>
  </si>
  <si>
    <t>Ticker</t>
  </si>
  <si>
    <t>Trading</t>
  </si>
  <si>
    <t>Analyst's FY1 estimate</t>
  </si>
  <si>
    <t>Analyst's FY2 estimate</t>
  </si>
  <si>
    <t>Analyst's FY3 estimate</t>
  </si>
  <si>
    <t>Analyst's NTM esitmate</t>
  </si>
  <si>
    <t>Valuation</t>
  </si>
  <si>
    <t>Valuation using analyst's NTM estimate</t>
  </si>
  <si>
    <t>Valuation using analyst's FY3 estimate</t>
  </si>
  <si>
    <t>Valuation using analyst's FY2 estimate</t>
  </si>
  <si>
    <t>Median of historical blended 12-month forward-looking relative valuation over past 10 years</t>
  </si>
  <si>
    <t>#</t>
  </si>
  <si>
    <t>GICS SubInd Name</t>
  </si>
  <si>
    <t>Short Name</t>
  </si>
  <si>
    <t>Curr Px</t>
  </si>
  <si>
    <t>Pct Chg on Day</t>
  </si>
  <si>
    <t>Eqty TO/Trd Val</t>
  </si>
  <si>
    <t>Shrt Int Ratio</t>
  </si>
  <si>
    <t>BEst EEPS Nxt Yr Std Dev</t>
  </si>
  <si>
    <t>BEst EEPS FY3 Std Dev</t>
  </si>
  <si>
    <t>Descriptors</t>
  </si>
  <si>
    <t>View Towards Stock</t>
  </si>
  <si>
    <t>Conviction level (5=highest)</t>
  </si>
  <si>
    <t>Consus Recmd (5=buy)</t>
  </si>
  <si>
    <t>Curr Year Num Est</t>
  </si>
  <si>
    <t>Next Year Num Est</t>
  </si>
  <si>
    <t>FY3 Num Est</t>
  </si>
  <si>
    <t>NTM EPS Std Dev</t>
  </si>
  <si>
    <t>Nxt FY End Mo</t>
  </si>
  <si>
    <t>Forecasts</t>
  </si>
  <si>
    <t>Consnss EPS Curr Yr</t>
  </si>
  <si>
    <t>Consnss NTM EPS</t>
  </si>
  <si>
    <t>Consnss FY2</t>
  </si>
  <si>
    <t>Consnss FY3</t>
  </si>
  <si>
    <t>Analyst vs. Consnss NTM</t>
  </si>
  <si>
    <t>Analyst vs. Consnss FY2</t>
  </si>
  <si>
    <t>Analyst vs. Consnss FY3</t>
  </si>
  <si>
    <t>Grwth of Analysts' FY2 vs. NTM</t>
  </si>
  <si>
    <t>Grwth of Analysts' FY3 vs. NTM</t>
  </si>
  <si>
    <t>SPX Index</t>
  </si>
  <si>
    <t>Index for relative valuation:</t>
  </si>
  <si>
    <t>Current relative valuation (on NTM forecast) compared to historical relative valuation</t>
  </si>
  <si>
    <t>Current relative valuation (on FY2 forecast) compared to historical relative valuation</t>
  </si>
  <si>
    <t>Current relative valuation (on FY3 forecast) compared to historical relative valuation</t>
  </si>
  <si>
    <t>3Y Historical Geom Gr EPS bef XO</t>
  </si>
  <si>
    <t>5Y Avg Historical Ret on Inv Cap</t>
  </si>
  <si>
    <t>5Yr Avg Historical Adj ROE</t>
  </si>
  <si>
    <t>Historicals</t>
  </si>
  <si>
    <t>Data Validation</t>
  </si>
  <si>
    <t>Relative Valuation using analyst's NTM estimate</t>
  </si>
  <si>
    <t>Relative Valuation using analyst's FY2 estimate</t>
  </si>
  <si>
    <t>Relative Valuation using analyst's FY3 estimate</t>
  </si>
  <si>
    <t>1BF</t>
  </si>
  <si>
    <t>UPS Equity</t>
  </si>
  <si>
    <t>SBUX US Equity</t>
  </si>
  <si>
    <t>YUM US Equity</t>
  </si>
  <si>
    <t>CMG US Equity</t>
  </si>
  <si>
    <t>YUMC US Equity</t>
  </si>
  <si>
    <t>DRI US Equity</t>
  </si>
  <si>
    <t>ARMK US Equity</t>
  </si>
  <si>
    <t>DPZ US Equity</t>
  </si>
  <si>
    <t>PNRA US Equity</t>
  </si>
  <si>
    <t>DNKN US Equity</t>
  </si>
  <si>
    <t>CBRL US Equity</t>
  </si>
  <si>
    <t>WEN US Equity</t>
  </si>
  <si>
    <t>TXRH US Equity</t>
  </si>
  <si>
    <t>JACK US Equity</t>
  </si>
  <si>
    <t>CAKE US Equity</t>
  </si>
  <si>
    <t>PZZA US Equity</t>
  </si>
  <si>
    <t>BWLD US Equity</t>
  </si>
  <si>
    <t>PLAY US Equity</t>
  </si>
  <si>
    <t>EAT US Equity</t>
  </si>
  <si>
    <t>BLMN US Equity</t>
  </si>
  <si>
    <t>BOBE US Equity</t>
  </si>
  <si>
    <t>SHAK US Equity</t>
  </si>
  <si>
    <t>SONC US Equity</t>
  </si>
  <si>
    <t>DIN US Equity</t>
  </si>
  <si>
    <t>BJRI US Equity</t>
  </si>
  <si>
    <t>DENN US Equity</t>
  </si>
  <si>
    <t>WING US Equity</t>
  </si>
  <si>
    <t>BOJA US Equity</t>
  </si>
  <si>
    <t>RRGB US Equity</t>
  </si>
  <si>
    <t>RUTH US Equity</t>
  </si>
  <si>
    <t>FRGI US Equity</t>
  </si>
  <si>
    <t>BH US Equity</t>
  </si>
  <si>
    <t>TACO US Equity</t>
  </si>
  <si>
    <t>TAST US Equity</t>
  </si>
  <si>
    <t>CHUY US Equity</t>
  </si>
  <si>
    <t>LOCO US Equity</t>
  </si>
  <si>
    <t>HABT US Equity</t>
  </si>
  <si>
    <t>FOGO US Equity</t>
  </si>
  <si>
    <t>DFRG US Equity</t>
  </si>
  <si>
    <t>PBPB US Equity</t>
  </si>
  <si>
    <t>ZOES US Equity</t>
  </si>
  <si>
    <t>NATH US Equity</t>
  </si>
  <si>
    <t>NDLS US Equity</t>
  </si>
  <si>
    <t>RT US Equity</t>
  </si>
  <si>
    <t>JAX US Equity</t>
  </si>
  <si>
    <t>JMBA US Equity</t>
  </si>
  <si>
    <t>Equity Turnover (trading volume)</t>
  </si>
  <si>
    <t>FDX US Equity</t>
  </si>
  <si>
    <t>Growth of Analysts' FY2 vs. FY1</t>
  </si>
  <si>
    <t>Growth of Analysts' FY3 vs. FY2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</si>
</sst>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&quot;$&quot;#,##0.00"/>
    <numFmt numFmtId="165" formatCode="&quot;$&quot;#,##0"/>
    <numFmt numFmtId="166" formatCode="0.0"/>
    <numFmt numFmtId="167" formatCode="0.0%"/>
  </numFmts>
  <fonts count="5" x14ac:knownFonts="1">
    <font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0070C0"/>
      <name val="Arial Narrow"/>
      <family val="2"/>
    </font>
    <font>
      <sz val="10"/>
      <color theme="8" tint="-0.249977111117893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9" fontId="0" fillId="0" borderId="0" xfId="1" applyFont="1" applyAlignment="1">
      <alignment wrapText="1"/>
    </xf>
    <xf numFmtId="164" fontId="0" fillId="0" borderId="0" xfId="0" applyNumberFormat="1"/>
    <xf numFmtId="167" fontId="0" fillId="0" borderId="0" xfId="1" applyNumberFormat="1" applyFont="1" applyAlignment="1">
      <alignment wrapText="1"/>
    </xf>
    <xf numFmtId="165" fontId="0" fillId="0" borderId="0" xfId="0" applyNumberFormat="1"/>
    <xf numFmtId="166" fontId="0" fillId="0" borderId="0" xfId="0" applyNumberFormat="1"/>
    <xf numFmtId="9" fontId="0" fillId="0" borderId="0" xfId="1" applyFont="1"/>
    <xf numFmtId="0" fontId="2" fillId="0" borderId="1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1" fontId="0" fillId="0" borderId="0" xfId="0" applyNumberFormat="1"/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2" fillId="0" borderId="1" xfId="0" applyNumberFormat="1" applyFont="1" applyBorder="1" applyAlignment="1">
      <alignment horizontal="centerContinuous"/>
    </xf>
    <xf numFmtId="165" fontId="3" fillId="0" borderId="0" xfId="1" applyNumberFormat="1" applyFont="1" applyAlignment="1">
      <alignment wrapText="1"/>
    </xf>
    <xf numFmtId="9" fontId="3" fillId="0" borderId="0" xfId="1" applyFont="1" applyAlignment="1">
      <alignment wrapText="1"/>
    </xf>
    <xf numFmtId="1" fontId="3" fillId="0" borderId="0" xfId="1" applyNumberFormat="1" applyFont="1" applyAlignment="1">
      <alignment wrapText="1"/>
    </xf>
    <xf numFmtId="164" fontId="3" fillId="0" borderId="0" xfId="0" applyNumberFormat="1" applyFont="1"/>
    <xf numFmtId="0" fontId="0" fillId="0" borderId="0" xfId="0" applyAlignment="1">
      <alignment horizontal="right"/>
    </xf>
    <xf numFmtId="2" fontId="0" fillId="0" borderId="0" xfId="2" applyNumberFormat="1" applyFont="1"/>
    <xf numFmtId="10" fontId="0" fillId="0" borderId="0" xfId="1" applyNumberFormat="1" applyFont="1"/>
    <xf numFmtId="164" fontId="2" fillId="0" borderId="1" xfId="0" applyNumberFormat="1" applyFont="1" applyBorder="1" applyAlignment="1">
      <alignment horizontal="centerContinuous"/>
    </xf>
    <xf numFmtId="167" fontId="0" fillId="0" borderId="0" xfId="1" applyNumberFormat="1" applyFont="1"/>
    <xf numFmtId="164" fontId="2" fillId="0" borderId="0" xfId="0" applyNumberFormat="1" applyFont="1" applyBorder="1" applyAlignment="1">
      <alignment horizontal="center"/>
    </xf>
    <xf numFmtId="166" fontId="0" fillId="0" borderId="0" xfId="1" applyNumberFormat="1" applyFont="1"/>
    <xf numFmtId="0" fontId="3" fillId="0" borderId="0" xfId="0" applyFont="1"/>
    <xf numFmtId="166" fontId="2" fillId="0" borderId="1" xfId="0" applyNumberFormat="1" applyFont="1" applyBorder="1" applyAlignment="1">
      <alignment horizontal="centerContinuous"/>
    </xf>
    <xf numFmtId="9" fontId="2" fillId="0" borderId="1" xfId="1" applyFont="1" applyBorder="1" applyAlignment="1">
      <alignment horizontal="centerContinuous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9" fontId="0" fillId="0" borderId="0" xfId="1" applyFon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5" fontId="0" fillId="0" borderId="0" xfId="1" applyNumberFormat="1" applyFont="1" applyAlignment="1">
      <alignment horizontal="center" vertical="center" wrapText="1"/>
    </xf>
    <xf numFmtId="1" fontId="0" fillId="0" borderId="0" xfId="1" applyNumberFormat="1" applyFont="1" applyAlignment="1">
      <alignment horizontal="center" vertical="center" wrapText="1"/>
    </xf>
    <xf numFmtId="16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/>
    <xf numFmtId="10" fontId="0" fillId="0" borderId="0" xfId="0" applyNumberFormat="1"/>
    <xf numFmtId="167" fontId="0" fillId="0" borderId="0" xfId="0" applyNumberFormat="1"/>
    <xf numFmtId="167" fontId="0" fillId="2" borderId="0" xfId="0" applyNumberFormat="1" applyFill="1"/>
    <xf numFmtId="9" fontId="0" fillId="0" borderId="0" xfId="1" applyFont="1" applyFill="1" applyAlignment="1">
      <alignment horizontal="center" vertical="center" wrapText="1"/>
    </xf>
    <xf numFmtId="9" fontId="0" fillId="0" borderId="0" xfId="0" applyNumberFormat="1" applyFill="1"/>
    <xf numFmtId="9" fontId="0" fillId="0" borderId="0" xfId="1" applyFont="1" applyFill="1"/>
    <xf numFmtId="9" fontId="0" fillId="0" borderId="0" xfId="1" applyNumberFormat="1" applyFont="1" applyFill="1"/>
    <xf numFmtId="164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/>
    <xf numFmtId="167" fontId="3" fillId="0" borderId="0" xfId="1" applyNumberFormat="1" applyFont="1"/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0" fontId="4" fillId="0" borderId="0" xfId="0" applyFont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bloomberg.rtd">
      <tp>
        <v>15.747484738540486</v>
        <stp/>
        <stp>##V3_BDPV12</stp>
        <stp>DNKN US Equity</stp>
        <stp>EPS_BEF_XO_3YR_GEO_GROWTH</stp>
        <stp>[Comp Table (linked to Bloomberg) v1.9.xlsx]Comp Table - Relative PE!R16C48</stp>
        <tr r="AV16" s="1"/>
      </tp>
      <tp>
        <v>-3.2167185365291839</v>
        <stp/>
        <stp>##V3_BDPV12</stp>
        <stp>PNRA US Equity</stp>
        <stp>EPS_BEF_XO_3YR_GEO_GROWTH</stp>
        <stp>[Comp Table (linked to Bloomberg) v1.9.xlsx]Comp Table - Relative PE!R15C48</stp>
        <tr r="AV15" s="1"/>
      </tp>
      <tp>
        <v>708978944</v>
        <stp/>
        <stp>##V3_BDPV12</stp>
        <stp>SBUX US Equity</stp>
        <stp>EQY_TURNOVER_REALTIME</stp>
        <stp>[Comp Table (linked to Bloomberg) v1.9.xlsx]Comp Table - Relative PE!R8C7</stp>
        <tr r="G8" s="1"/>
      </tp>
      <tp>
        <v>26.634932979021041</v>
        <stp/>
        <stp>##V3_BDPV12</stp>
        <stp>SONC US Equity</stp>
        <stp>EPS_BEF_XO_3YR_GEO_GROWTH</stp>
        <stp>[Comp Table (linked to Bloomberg) v1.9.xlsx]Comp Table - Relative PE!R29C48</stp>
        <tr r="AV29" s="1"/>
      </tp>
      <tp>
        <v>15.352903180159139</v>
        <stp/>
        <stp>##V3_BDPV12</stp>
        <stp>BOJA US Equity</stp>
        <stp>EPS_BEF_XO_3YR_GEO_GROWTH</stp>
        <stp>[Comp Table (linked to Bloomberg) v1.9.xlsx]Comp Table - Relative PE!R34C48</stp>
        <tr r="AV34" s="1"/>
      </tp>
      <tp t="s">
        <v>#N/A N/A</v>
        <stp/>
        <stp>##V3_BDPV12</stp>
        <stp>FOGO US Equity</stp>
        <stp>EPS_BEF_XO_3YR_GEO_GROWTH</stp>
        <stp>[Comp Table (linked to Bloomberg) v1.9.xlsx]Comp Table - Relative PE!R44C48</stp>
        <tr r="AV44" s="1"/>
      </tp>
      <tp t="s">
        <v>#N/A N/A</v>
        <stp/>
        <stp>##V3_BDPV12</stp>
        <stp>ZOES US Equity</stp>
        <stp>EPS_BEF_XO_3YR_GEO_GROWTH</stp>
        <stp>[Comp Table (linked to Bloomberg) v1.9.xlsx]Comp Table - Relative PE!R47C48</stp>
        <tr r="AV47" s="1"/>
      </tp>
      <tp t="s">
        <v>#N/A N/A</v>
        <stp/>
        <stp>##V3_BDPV12</stp>
        <stp>LOCO US Equity</stp>
        <stp>EPS_BEF_XO_3YR_GEO_GROWTH</stp>
        <stp>[Comp Table (linked to Bloomberg) v1.9.xlsx]Comp Table - Relative PE!R42C48</stp>
        <tr r="AV42" s="1"/>
      </tp>
      <tp>
        <v>-27.079018257121955</v>
        <stp/>
        <stp>##V3_BDPV12</stp>
        <stp>BOBE US Equity</stp>
        <stp>EPS_BEF_XO_3YR_GEO_GROWTH</stp>
        <stp>[Comp Table (linked to Bloomberg) v1.9.xlsx]Comp Table - Relative PE!R27C48</stp>
        <tr r="AV27" s="1"/>
      </tp>
      <tp>
        <v>4.5</v>
        <stp/>
        <stp>##V3_BDPV12</stp>
        <stp>WING US Equity</stp>
        <stp>EQY_REC_CONS</stp>
        <stp>[Comp Table (linked to Bloomberg) v1.9.xlsx]Comp Table - Relative PE!R33C14</stp>
        <tr r="N33" s="1"/>
      </tp>
      <tp t="s">
        <v>#N/A N/A</v>
        <stp/>
        <stp>##V3_BDPV12</stp>
        <stp>HABT US Equity</stp>
        <stp>BEST_EEPS_FY3_STDDEV</stp>
        <stp>[Comp Table (linked to Bloomberg) v1.9.xlsx]Comp Table - Relative PE!R43C21</stp>
        <tr r="U43" s="1"/>
      </tp>
      <tp>
        <v>0.03</v>
        <stp/>
        <stp>##V3_BDPV12</stp>
        <stp>HABT US Equity</stp>
        <stp>BEST_EEPS_FY2_STDDEV</stp>
        <stp>[Comp Table (linked to Bloomberg) v1.9.xlsx]Comp Table - Relative PE!R43C20</stp>
        <tr r="T43" s="1"/>
      </tp>
      <tp>
        <v>-39.72947056187521</v>
        <stp/>
        <stp>##V3_BDPV12</stp>
        <stp>BLMN US Equity</stp>
        <stp>EPS_BEF_XO_3YR_GEO_GROWTH</stp>
        <stp>[Comp Table (linked to Bloomberg) v1.9.xlsx]Comp Table - Relative PE!R26C48</stp>
        <tr r="AV26" s="1"/>
      </tp>
      <tp>
        <v>4.5714287757873535</v>
        <stp/>
        <stp>##V3_BDPV12</stp>
        <stp>TACO US Equity</stp>
        <stp>EQY_REC_CONS</stp>
        <stp>[Comp Table (linked to Bloomberg) v1.9.xlsx]Comp Table - Relative PE!R39C14</stp>
        <tr r="N39" s="1"/>
      </tp>
      <tp>
        <v>5</v>
        <stp/>
        <stp>##V3_BDPV12</stp>
        <stp>TAST US Equity</stp>
        <stp>EQY_REC_CONS</stp>
        <stp>[Comp Table (linked to Bloomberg) v1.9.xlsx]Comp Table - Relative PE!R40C14</stp>
        <tr r="N40" s="1"/>
      </tp>
      <tp>
        <v>220.94388119593668</v>
        <stp/>
        <stp>##V3_BDPV12</stp>
        <stp>PLAY US Equity</stp>
        <stp>EPS_BEF_XO_3YR_GEO_GROWTH</stp>
        <stp>[Comp Table (linked to Bloomberg) v1.9.xlsx]Comp Table - Relative PE!R24C48</stp>
        <tr r="AV24" s="1"/>
      </tp>
      <tp>
        <v>3.4761905670166016</v>
        <stp/>
        <stp>##V3_BDPV12</stp>
        <stp>TXRH US Equity</stp>
        <stp>EQY_REC_CONS</stp>
        <stp>[Comp Table (linked to Bloomberg) v1.9.xlsx]Comp Table - Relative PE!R19C14</stp>
        <tr r="N19" s="1"/>
      </tp>
      <tp>
        <v>2.0979459999999999</v>
        <stp/>
        <stp>##V3_BDPV12</stp>
        <stp>RUTH US Equity</stp>
        <stp>SHORT_INT_RATIO</stp>
        <stp>[Comp Table (linked to Bloomberg) v1.9.xlsx]Comp Table - Relative PE!R36C8</stp>
        <tr r="H36" s="1"/>
      </tp>
      <tp t="s">
        <v>#N/A N/A</v>
        <stp/>
        <stp>##V3_BDPV12</stp>
        <stp>JMBA US Equity</stp>
        <stp>EPS_BEF_XO_3YR_GEO_GROWTH</stp>
        <stp>[Comp Table (linked to Bloomberg) v1.9.xlsx]Comp Table - Relative PE!R52C48</stp>
        <tr r="AV52" s="1"/>
      </tp>
      <tp>
        <v>0.188</v>
        <stp/>
        <stp>##V3_BDPV12</stp>
        <stp>JACK US Equity</stp>
        <stp>BEST_EEPS_FY2_STDDEV</stp>
        <stp>[Comp Table (linked to Bloomberg) v1.9.xlsx]Comp Table - Relative PE!R20C20</stp>
        <tr r="T20" s="1"/>
      </tp>
      <tp>
        <v>0.41000000000000003</v>
        <stp/>
        <stp>##V3_BDPV12</stp>
        <stp>JACK US Equity</stp>
        <stp>BEST_EEPS_FY3_STDDEV</stp>
        <stp>[Comp Table (linked to Bloomberg) v1.9.xlsx]Comp Table - Relative PE!R20C21</stp>
        <tr r="U20" s="1"/>
      </tp>
      <tp>
        <v>0.20500000000000002</v>
        <stp/>
        <stp>##V3_BDPV12</stp>
        <stp>JMBA US Equity</stp>
        <stp>BEST_EEPS_FY2_STDDEV</stp>
        <stp>[Comp Table (linked to Bloomberg) v1.9.xlsx]Comp Table - Relative PE!R52C20</stp>
        <tr r="T52" s="1"/>
      </tp>
      <tp t="s">
        <v>#N/A N/A</v>
        <stp/>
        <stp>##V3_BDPV12</stp>
        <stp>JMBA US Equity</stp>
        <stp>BEST_EEPS_FY3_STDDEV</stp>
        <stp>[Comp Table (linked to Bloomberg) v1.9.xlsx]Comp Table - Relative PE!R52C21</stp>
        <tr r="U52" s="1"/>
      </tp>
      <tp>
        <v>6.7435549999999997</v>
        <stp/>
        <stp>##V3_BDPV12</stp>
        <stp>BJRI US Equity</stp>
        <stp>SHORT_INT_RATIO</stp>
        <stp>[Comp Table (linked to Bloomberg) v1.9.xlsx]Comp Table - Relative PE!R31C8</stp>
        <tr r="H31" s="1"/>
      </tp>
      <tp>
        <v>6.3568009999999999</v>
        <stp/>
        <stp>##V3_BDPV12</stp>
        <stp>TAST US Equity</stp>
        <stp>SHORT_INT_RATIO</stp>
        <stp>[Comp Table (linked to Bloomberg) v1.9.xlsx]Comp Table - Relative PE!R40C8</stp>
        <tr r="H40" s="1"/>
      </tp>
      <tp t="s">
        <v>S&amp;P 500 INDEX</v>
        <stp/>
        <stp>##V3_BDPV12</stp>
        <stp>SPX Index</stp>
        <stp>SHORT_NAME</stp>
        <stp>[Comp Table (linked to Bloomberg) v1.9.xlsx]Comp Table - Relative PE!R3C3</stp>
        <tr r="C3" s="1"/>
      </tp>
      <tp>
        <v>4.1999998092651367</v>
        <stp/>
        <stp>##V3_BDPV12</stp>
        <stp>RUTH US Equity</stp>
        <stp>EQY_REC_CONS</stp>
        <stp>[Comp Table (linked to Bloomberg) v1.9.xlsx]Comp Table - Relative PE!R36C14</stp>
        <tr r="N36" s="1"/>
      </tp>
      <tp>
        <v>3.5999999046325684</v>
        <stp/>
        <stp>##V3_BDPV12</stp>
        <stp>RRGB US Equity</stp>
        <stp>EQY_REC_CONS</stp>
        <stp>[Comp Table (linked to Bloomberg) v1.9.xlsx]Comp Table - Relative PE!R35C14</stp>
        <tr r="N35" s="1"/>
      </tp>
      <tp>
        <v>36.560165557070398</v>
        <stp/>
        <stp>##V3_BDPV12</stp>
        <stp>BJRI US Equity</stp>
        <stp>EPS_BEF_XO_3YR_GEO_GROWTH</stp>
        <stp>[Comp Table (linked to Bloomberg) v1.9.xlsx]Comp Table - Relative PE!R31C48</stp>
        <tr r="AV31" s="1"/>
      </tp>
      <tp>
        <v>19.135090000000002</v>
        <stp/>
        <stp>##V3_BDPV12</stp>
        <stp>CHUY US Equity</stp>
        <stp>SHORT_INT_RATIO</stp>
        <stp>[Comp Table (linked to Bloomberg) v1.9.xlsx]Comp Table - Relative PE!R41C8</stp>
        <tr r="H41" s="1"/>
      </tp>
      <tp>
        <v>3.7272727489471436</v>
        <stp/>
        <stp>##V3_BDPV12</stp>
        <stp>WEN US Equity</stp>
        <stp>EQY_REC_CONS</stp>
        <stp>[Comp Table (linked to Bloomberg) v1.9.xlsx]Comp Table - Relative PE!R18C14</stp>
        <tr r="N18" s="1"/>
      </tp>
      <tp>
        <v>3.5</v>
        <stp/>
        <stp>##V3_BDPV12</stp>
        <stp>SONC US Equity</stp>
        <stp>EQY_REC_CONS</stp>
        <stp>[Comp Table (linked to Bloomberg) v1.9.xlsx]Comp Table - Relative PE!R29C14</stp>
        <tr r="N29" s="1"/>
      </tp>
      <tp>
        <v>3.1818182468414307</v>
        <stp/>
        <stp>##V3_BDPV12</stp>
        <stp>SHAK US Equity</stp>
        <stp>EQY_REC_CONS</stp>
        <stp>[Comp Table (linked to Bloomberg) v1.9.xlsx]Comp Table - Relative PE!R28C14</stp>
        <tr r="N28" s="1"/>
      </tp>
      <tp>
        <v>3</v>
        <stp/>
        <stp>##V3_BDPV12</stp>
        <stp>EAT US Equity</stp>
        <stp>EQY_REC_CONS</stp>
        <stp>[Comp Table (linked to Bloomberg) v1.9.xlsx]Comp Table - Relative PE!R25C14</stp>
        <tr r="N25" s="1"/>
      </tp>
      <tp>
        <v>3.5925924777984619</v>
        <stp/>
        <stp>##V3_BDPV12</stp>
        <stp>DRI US Equity</stp>
        <stp>EQY_REC_CONS</stp>
        <stp>[Comp Table (linked to Bloomberg) v1.9.xlsx]Comp Table - Relative PE!R12C14</stp>
        <tr r="N12" s="1"/>
      </tp>
      <tp>
        <v>3.6666667461395264</v>
        <stp/>
        <stp>##V3_BDPV12</stp>
        <stp>DPZ US Equity</stp>
        <stp>EQY_REC_CONS</stp>
        <stp>[Comp Table (linked to Bloomberg) v1.9.xlsx]Comp Table - Relative PE!R14C14</stp>
        <tr r="N14" s="1"/>
      </tp>
      <tp>
        <v>3.6666667461395264</v>
        <stp/>
        <stp>##V3_BDPV12</stp>
        <stp>DIN US Equity</stp>
        <stp>EQY_REC_CONS</stp>
        <stp>[Comp Table (linked to Bloomberg) v1.9.xlsx]Comp Table - Relative PE!R30C14</stp>
        <tr r="N30" s="1"/>
      </tp>
      <tp>
        <v>3.2285714149475098</v>
        <stp/>
        <stp>##V3_BDPV12</stp>
        <stp>CMG US Equity</stp>
        <stp>EQY_REC_CONS</stp>
        <stp>[Comp Table (linked to Bloomberg) v1.9.xlsx]Comp Table - Relative PE!R10C14</stp>
        <tr r="N10" s="1"/>
      </tp>
      <tp>
        <v>2.3E-2</v>
        <stp/>
        <stp>##V3_BDPV12</stp>
        <stp>LOCO US Equity</stp>
        <stp>BEST_EEPS_FY2_STDDEV</stp>
        <stp>[Comp Table (linked to Bloomberg) v1.9.xlsx]Comp Table - Relative PE!R42C20</stp>
        <tr r="T42" s="1"/>
      </tp>
      <tp t="s">
        <v>#N/A N/A</v>
        <stp/>
        <stp>##V3_BDPV12</stp>
        <stp>LOCO US Equity</stp>
        <stp>BEST_EEPS_FY3_STDDEV</stp>
        <stp>[Comp Table (linked to Bloomberg) v1.9.xlsx]Comp Table - Relative PE!R42C21</stp>
        <tr r="U42" s="1"/>
      </tp>
      <tp>
        <v>5</v>
        <stp/>
        <stp>##V3_BDPV12</stp>
        <stp>JAX US Equity</stp>
        <stp>EQY_REC_CONS</stp>
        <stp>[Comp Table (linked to Bloomberg) v1.9.xlsx]Comp Table - Relative PE!R51C14</stp>
        <tr r="N51" s="1"/>
      </tp>
      <tp>
        <v>14.5672</v>
        <stp/>
        <stp>##V3_BDPV12</stp>
        <stp>CBRL US Equity</stp>
        <stp>SHORT_INT_RATIO</stp>
        <stp>[Comp Table (linked to Bloomberg) v1.9.xlsx]Comp Table - Relative PE!R17C8</stp>
        <tr r="H17" s="1"/>
      </tp>
      <tp>
        <v>2338.17</v>
        <stp/>
        <stp>##V3_BDPV12</stp>
        <stp>SPX Index</stp>
        <stp>LAST_PRICE</stp>
        <stp>[Comp Table (linked to Bloomberg) v1.9.xlsx]Comp Table - Relative PE!R3C5</stp>
        <tr r="E3" s="1"/>
      </tp>
      <tp>
        <v>3.3333332538604736</v>
        <stp/>
        <stp>##V3_BDPV12</stp>
        <stp>PBPB US Equity</stp>
        <stp>EQY_REC_CONS</stp>
        <stp>[Comp Table (linked to Bloomberg) v1.9.xlsx]Comp Table - Relative PE!R46C14</stp>
        <tr r="N46" s="1"/>
      </tp>
      <tp>
        <v>3.3199999332427979</v>
        <stp/>
        <stp>##V3_BDPV12</stp>
        <stp>PNRA US Equity</stp>
        <stp>EQY_REC_CONS</stp>
        <stp>[Comp Table (linked to Bloomberg) v1.9.xlsx]Comp Table - Relative PE!R15C14</stp>
        <tr r="N15" s="1"/>
      </tp>
      <tp>
        <v>5</v>
        <stp/>
        <stp>##V3_BDPV12</stp>
        <stp>PLAY US Equity</stp>
        <stp>EQY_REC_CONS</stp>
        <stp>[Comp Table (linked to Bloomberg) v1.9.xlsx]Comp Table - Relative PE!R24C14</stp>
        <tr r="N24" s="1"/>
      </tp>
      <tp t="s">
        <v>#N/A N/A</v>
        <stp/>
        <stp>##V3_BDPV12</stp>
        <stp>SHAK US Equity</stp>
        <stp>EPS_BEF_XO_3YR_GEO_GROWTH</stp>
        <stp>[Comp Table (linked to Bloomberg) v1.9.xlsx]Comp Table - Relative PE!R28C48</stp>
        <tr r="AV28" s="1"/>
      </tp>
      <tp>
        <v>14.844297977348276</v>
        <stp/>
        <stp>##V3_BDPV12</stp>
        <stp>CHUY US Equity</stp>
        <stp>EPS_BEF_XO_3YR_GEO_GROWTH</stp>
        <stp>[Comp Table (linked to Bloomberg) v1.9.xlsx]Comp Table - Relative PE!R41C48</stp>
        <tr r="AV41" s="1"/>
      </tp>
      <tp>
        <v>4</v>
        <stp/>
        <stp>##V3_BDPV12</stp>
        <stp>PZZA US Equity</stp>
        <stp>EQY_REC_CONS</stp>
        <stp>[Comp Table (linked to Bloomberg) v1.9.xlsx]Comp Table - Relative PE!R22C14</stp>
        <tr r="N22" s="1"/>
      </tp>
      <tp>
        <v>8.4444009999999992</v>
        <stp/>
        <stp>##V3_BDPV12</stp>
        <stp>PBPB US Equity</stp>
        <stp>SHORT_INT_RATIO</stp>
        <stp>[Comp Table (linked to Bloomberg) v1.9.xlsx]Comp Table - Relative PE!R46C8</stp>
        <tr r="H46" s="1"/>
      </tp>
      <tp>
        <v>21.644039911468017</v>
        <stp/>
        <stp>##V3_BDPV12</stp>
        <stp>WING US Equity</stp>
        <stp>EPS_BEF_XO_3YR_GEO_GROWTH</stp>
        <stp>[Comp Table (linked to Bloomberg) v1.9.xlsx]Comp Table - Relative PE!R33C48</stp>
        <tr r="AV33" s="1"/>
      </tp>
      <tp>
        <v>8.7999999999999995E-2</v>
        <stp/>
        <stp>##V3_BDPV12</stp>
        <stp>NDLS US Equity</stp>
        <stp>BEST_EEPS_FY3_STDDEV</stp>
        <stp>[Comp Table (linked to Bloomberg) v1.9.xlsx]Comp Table - Relative PE!R49C21</stp>
        <tr r="U49" s="1"/>
      </tp>
      <tp>
        <v>0.06</v>
        <stp/>
        <stp>##V3_BDPV12</stp>
        <stp>NDLS US Equity</stp>
        <stp>BEST_EEPS_FY2_STDDEV</stp>
        <stp>[Comp Table (linked to Bloomberg) v1.9.xlsx]Comp Table - Relative PE!R49C20</stp>
        <tr r="T49" s="1"/>
      </tp>
      <tp t="s">
        <v>#N/A N/A</v>
        <stp/>
        <stp>##V3_BDPV12</stp>
        <stp>RT US Equity</stp>
        <stp>BEST_EEPS_FY2_STDDEV</stp>
        <stp>[Comp Table (linked to Bloomberg) v1.9.xlsx]Comp Table - Relative PE!R50C20</stp>
        <tr r="T50" s="1"/>
      </tp>
      <tp t="s">
        <v>#N/A N/A</v>
        <stp/>
        <stp>##V3_BDPV12</stp>
        <stp>RT US Equity</stp>
        <stp>BEST_EEPS_FY3_STDDEV</stp>
        <stp>[Comp Table (linked to Bloomberg) v1.9.xlsx]Comp Table - Relative PE!R50C21</stp>
        <tr r="U50" s="1"/>
      </tp>
      <tp t="s">
        <v>#N/A N/A</v>
        <stp/>
        <stp>##V3_BDPV12</stp>
        <stp>BH US Equity</stp>
        <stp>BEST_EEPS_FY2_STDDEV</stp>
        <stp>[Comp Table (linked to Bloomberg) v1.9.xlsx]Comp Table - Relative PE!R38C20</stp>
        <tr r="T38" s="1"/>
      </tp>
      <tp t="s">
        <v>#N/A N/A</v>
        <stp/>
        <stp>##V3_BDPV12</stp>
        <stp>BH US Equity</stp>
        <stp>BEST_EEPS_FY3_STDDEV</stp>
        <stp>[Comp Table (linked to Bloomberg) v1.9.xlsx]Comp Table - Relative PE!R38C21</stp>
        <tr r="U38" s="1"/>
      </tp>
      <tp t="s">
        <v>#N/A N/A</v>
        <stp/>
        <stp>##V3_BDPV12</stp>
        <stp>NATH US Equity</stp>
        <stp>BEST_EEPS_FY3_STDDEV</stp>
        <stp>[Comp Table (linked to Bloomberg) v1.9.xlsx]Comp Table - Relative PE!R48C21</stp>
        <tr r="U48" s="1"/>
      </tp>
      <tp t="s">
        <v>#N/A N/A</v>
        <stp/>
        <stp>##V3_BDPV12</stp>
        <stp>NATH US Equity</stp>
        <stp>BEST_EEPS_FY2_STDDEV</stp>
        <stp>[Comp Table (linked to Bloomberg) v1.9.xlsx]Comp Table - Relative PE!R48C20</stp>
        <tr r="T48" s="1"/>
      </tp>
      <tp>
        <v>5.7273209999999999</v>
        <stp/>
        <stp>##V3_BDPV12</stp>
        <stp>PNRA US Equity</stp>
        <stp>SHORT_INT_RATIO</stp>
        <stp>[Comp Table (linked to Bloomberg) v1.9.xlsx]Comp Table - Relative PE!R15C8</stp>
        <tr r="H15" s="1"/>
      </tp>
      <tp>
        <v>2.4923959999999998</v>
        <stp/>
        <stp>##V3_BDPV12</stp>
        <stp>DFRG US Equity</stp>
        <stp>SHORT_INT_RATIO</stp>
        <stp>[Comp Table (linked to Bloomberg) v1.9.xlsx]Comp Table - Relative PE!R45C8</stp>
        <tr r="H45" s="1"/>
      </tp>
      <tp>
        <v>3.7857143878936768</v>
        <stp/>
        <stp>##V3_BDPV12</stp>
        <stp>YUM US Equity</stp>
        <stp>EQY_REC_CONS</stp>
        <stp>[Comp Table (linked to Bloomberg) v1.9.xlsx]Comp Table - Relative PE!R9C14</stp>
        <tr r="N9" s="1"/>
      </tp>
      <tp>
        <v>5.5E-2</v>
        <stp/>
        <stp>##V3_BDPV12</stp>
        <stp>ARMK US Equity</stp>
        <stp>BEST_EEPS_FY3_STDDEV</stp>
        <stp>[Comp Table (linked to Bloomberg) v1.9.xlsx]Comp Table - Relative PE!R13C21</stp>
        <tr r="U13" s="1"/>
      </tp>
      <tp>
        <v>3.6000000000000004E-2</v>
        <stp/>
        <stp>##V3_BDPV12</stp>
        <stp>ARMK US Equity</stp>
        <stp>BEST_EEPS_FY2_STDDEV</stp>
        <stp>[Comp Table (linked to Bloomberg) v1.9.xlsx]Comp Table - Relative PE!R13C20</stp>
        <tr r="T13" s="1"/>
      </tp>
      <tp>
        <v>14.221485852570481</v>
        <stp/>
        <stp>##V3_BDPV12</stp>
        <stp>DFRG US Equity</stp>
        <stp>EPS_BEF_XO_3YR_GEO_GROWTH</stp>
        <stp>[Comp Table (linked to Bloomberg) v1.9.xlsx]Comp Table - Relative PE!R45C48</stp>
        <tr r="AV45" s="1"/>
      </tp>
      <tp>
        <v>1</v>
        <stp/>
        <stp>##V3_BDPV12</stp>
        <stp>BH US Equity</stp>
        <stp>BEST_EST_EPS_FY3_NUMEST</stp>
        <stp>[Comp Table (linked to Bloomberg) v1.9.xlsx]Comp Table - Relative PE!R38C18</stp>
        <tr r="R38" s="1"/>
      </tp>
      <tp>
        <v>5.062335</v>
        <stp/>
        <stp>##V3_BDPV12</stp>
        <stp>PZZA US Equity</stp>
        <stp>SHORT_INT_RATIO</stp>
        <stp>[Comp Table (linked to Bloomberg) v1.9.xlsx]Comp Table - Relative PE!R22C8</stp>
        <tr r="H22" s="1"/>
      </tp>
      <tp>
        <v>1</v>
        <stp/>
        <stp>##V3_BDPV12</stp>
        <stp>BH US Equity</stp>
        <stp>BEST_EEPS_CUR_YR_NUMEST</stp>
        <stp>[Comp Table (linked to Bloomberg) v1.9.xlsx]Comp Table - Relative PE!R38C16</stp>
        <tr r="P38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PE!R9C43</stp>
        <stp>per</stp>
        <stp>am</stp>
        <stp>days=a</stp>
        <stp>dts=h</stp>
        <stp>BEST_FPERIOD_OVERRIDE</stp>
        <stp>1BF</stp>
        <stp>array=true</stp>
        <tr r="AQ9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PE!R8C43</stp>
        <stp>per</stp>
        <stp>am</stp>
        <stp>days=a</stp>
        <stp>dts=h</stp>
        <stp>BEST_FPERIOD_OVERRIDE</stp>
        <stp>1BF</stp>
        <stp>array=true</stp>
        <tr r="AQ8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PE!R7C43</stp>
        <stp>per</stp>
        <stp>am</stp>
        <stp>days=a</stp>
        <stp>dts=h</stp>
        <stp>BEST_FPERIOD_OVERRIDE</stp>
        <stp>1BF</stp>
        <stp>array=true</stp>
        <tr r="AQ7" s="1"/>
      </tp>
      <tp t="s">
        <v>#N/A N/A</v>
        <stp/>
        <stp>##V3_BDPV12</stp>
        <stp>NDLS US Equity</stp>
        <stp>EPS_BEF_XO_3YR_GEO_GROWTH</stp>
        <stp>[Comp Table (linked to Bloomberg) v1.9.xlsx]Comp Table - Relative PE!R49C48</stp>
        <tr r="AV49" s="1"/>
      </tp>
      <tp>
        <v>0.40500000000000003</v>
        <stp/>
        <stp>##V3_BDPV12</stp>
        <stp>CBRL US Equity</stp>
        <stp>BEST_EEPS_FY2_STDDEV</stp>
        <stp>[Comp Table (linked to Bloomberg) v1.9.xlsx]Comp Table - Relative PE!R17C20</stp>
        <tr r="T17" s="1"/>
      </tp>
      <tp>
        <v>0.71399999999999997</v>
        <stp/>
        <stp>##V3_BDPV12</stp>
        <stp>CBRL US Equity</stp>
        <stp>BEST_EEPS_FY3_STDDEV</stp>
        <stp>[Comp Table (linked to Bloomberg) v1.9.xlsx]Comp Table - Relative PE!R17C21</stp>
        <tr r="U17" s="1"/>
      </tp>
      <tp>
        <v>0.13</v>
        <stp/>
        <stp>##V3_BDPV12</stp>
        <stp>CAKE US Equity</stp>
        <stp>BEST_EEPS_FY2_STDDEV</stp>
        <stp>[Comp Table (linked to Bloomberg) v1.9.xlsx]Comp Table - Relative PE!R21C20</stp>
        <tr r="T21" s="1"/>
      </tp>
      <tp>
        <v>0.32500000000000001</v>
        <stp/>
        <stp>##V3_BDPV12</stp>
        <stp>CAKE US Equity</stp>
        <stp>BEST_EEPS_FY3_STDDEV</stp>
        <stp>[Comp Table (linked to Bloomberg) v1.9.xlsx]Comp Table - Relative PE!R21C21</stp>
        <tr r="U21" s="1"/>
      </tp>
      <tp>
        <v>4.7E-2</v>
        <stp/>
        <stp>##V3_BDPV12</stp>
        <stp>CHUY US Equity</stp>
        <stp>BEST_EEPS_FY2_STDDEV</stp>
        <stp>[Comp Table (linked to Bloomberg) v1.9.xlsx]Comp Table - Relative PE!R41C20</stp>
        <tr r="T41" s="1"/>
      </tp>
      <tp t="s">
        <v>#N/A N/A</v>
        <stp/>
        <stp>##V3_BDPV12</stp>
        <stp>CHUY US Equity</stp>
        <stp>BEST_EEPS_FY3_STDDEV</stp>
        <stp>[Comp Table (linked to Bloomberg) v1.9.xlsx]Comp Table - Relative PE!R41C21</stp>
        <tr r="U41" s="1"/>
      </tp>
      <tp>
        <v>193948432</v>
        <stp/>
        <stp>##V3_BDPV12</stp>
        <stp>YUM US Equity</stp>
        <stp>EQY_TURNOVER_REALTIME</stp>
        <stp>[Comp Table (linked to Bloomberg) v1.9.xlsx]Comp Table - Relative PE!R9C7</stp>
        <tr r="G9" s="1"/>
      </tp>
      <tp>
        <v>0.59199999999999997</v>
        <stp/>
        <stp>##V3_BDPV12</stp>
        <stp>BWLD US Equity</stp>
        <stp>BEST_EEPS_FY3_STDDEV</stp>
        <stp>[Comp Table (linked to Bloomberg) v1.9.xlsx]Comp Table - Relative PE!R23C21</stp>
        <tr r="U23" s="1"/>
      </tp>
      <tp>
        <v>0.46200000000000002</v>
        <stp/>
        <stp>##V3_BDPV12</stp>
        <stp>BWLD US Equity</stp>
        <stp>BEST_EEPS_FY2_STDDEV</stp>
        <stp>[Comp Table (linked to Bloomberg) v1.9.xlsx]Comp Table - Relative PE!R23C20</stp>
        <tr r="T23" s="1"/>
      </tp>
      <tp>
        <v>-1.2501310530876553</v>
        <stp/>
        <stp>##V3_BDPV12</stp>
        <stp>DENN US Equity</stp>
        <stp>EPS_BEF_XO_3YR_GEO_GROWTH</stp>
        <stp>[Comp Table (linked to Bloomberg) v1.9.xlsx]Comp Table - Relative PE!R32C48</stp>
        <tr r="AV32" s="1"/>
      </tp>
      <tp>
        <v>0.375</v>
        <stp/>
        <stp>##V3_BDPV12</stp>
        <stp>BOBE US Equity</stp>
        <stp>BEST_EEPS_FY3_STDDEV</stp>
        <stp>[Comp Table (linked to Bloomberg) v1.9.xlsx]Comp Table - Relative PE!R27C21</stp>
        <tr r="U27" s="1"/>
      </tp>
      <tp>
        <v>0.13400000000000001</v>
        <stp/>
        <stp>##V3_BDPV12</stp>
        <stp>BOBE US Equity</stp>
        <stp>BEST_EEPS_FY2_STDDEV</stp>
        <stp>[Comp Table (linked to Bloomberg) v1.9.xlsx]Comp Table - Relative PE!R27C20</stp>
        <tr r="T27" s="1"/>
      </tp>
      <tp>
        <v>5.7000000000000002E-2</v>
        <stp/>
        <stp>##V3_BDPV12</stp>
        <stp>BOJA US Equity</stp>
        <stp>BEST_EEPS_FY2_STDDEV</stp>
        <stp>[Comp Table (linked to Bloomberg) v1.9.xlsx]Comp Table - Relative PE!R34C20</stp>
        <tr r="T34" s="1"/>
      </tp>
      <tp>
        <v>0</v>
        <stp/>
        <stp>##V3_BDPV12</stp>
        <stp>BOJA US Equity</stp>
        <stp>BEST_EEPS_FY3_STDDEV</stp>
        <stp>[Comp Table (linked to Bloomberg) v1.9.xlsx]Comp Table - Relative PE!R34C21</stp>
        <tr r="U34" s="1"/>
      </tp>
      <tp>
        <v>0.06</v>
        <stp/>
        <stp>##V3_BDPV12</stp>
        <stp>BLMN US Equity</stp>
        <stp>BEST_EEPS_FY2_STDDEV</stp>
        <stp>[Comp Table (linked to Bloomberg) v1.9.xlsx]Comp Table - Relative PE!R26C20</stp>
        <tr r="T26" s="1"/>
      </tp>
      <tp>
        <v>8.5000000000000006E-2</v>
        <stp/>
        <stp>##V3_BDPV12</stp>
        <stp>BLMN US Equity</stp>
        <stp>BEST_EEPS_FY3_STDDEV</stp>
        <stp>[Comp Table (linked to Bloomberg) v1.9.xlsx]Comp Table - Relative PE!R26C21</stp>
        <tr r="U26" s="1"/>
      </tp>
      <tp>
        <v>0.13800000000000001</v>
        <stp/>
        <stp>##V3_BDPV12</stp>
        <stp>BJRI US Equity</stp>
        <stp>BEST_EEPS_FY2_STDDEV</stp>
        <stp>[Comp Table (linked to Bloomberg) v1.9.xlsx]Comp Table - Relative PE!R31C20</stp>
        <tr r="T31" s="1"/>
      </tp>
      <tp t="s">
        <v>#N/A N/A</v>
        <stp/>
        <stp>##V3_BDPV12</stp>
        <stp>BJRI US Equity</stp>
        <stp>BEST_EEPS_FY3_STDDEV</stp>
        <stp>[Comp Table (linked to Bloomberg) v1.9.xlsx]Comp Table - Relative PE!R31C21</stp>
        <tr r="U31" s="1"/>
      </tp>
      <tp>
        <v>6.0982209999999997</v>
        <stp/>
        <stp>##V3_BDPV12</stp>
        <stp>TXRH US Equity</stp>
        <stp>SHORT_INT_RATIO</stp>
        <stp>[Comp Table (linked to Bloomberg) v1.9.xlsx]Comp Table - Relative PE!R19C8</stp>
        <tr r="H19" s="1"/>
      </tp>
      <tp>
        <v>59.834899138702966</v>
        <stp/>
        <stp>##V3_BDPV12</stp>
        <stp>WEN US Equity</stp>
        <stp>EPS_BEF_XO_3YR_GEO_GROWTH</stp>
        <stp>[Comp Table (linked to Bloomberg) v1.9.xlsx]Comp Table - Relative PE!R18C48</stp>
        <tr r="AV18" s="1"/>
      </tp>
      <tp>
        <v>3.5454545021057129</v>
        <stp/>
        <stp>##V3_BDPV12</stp>
        <stp>ZOES US Equity</stp>
        <stp>EQY_REC_CONS</stp>
        <stp>[Comp Table (linked to Bloomberg) v1.9.xlsx]Comp Table - Relative PE!R47C14</stp>
        <tr r="N47" s="1"/>
      </tp>
      <tp>
        <v>16.911462908154618</v>
        <stp/>
        <stp>##V3_BDPV12</stp>
        <stp>CBRL US Equity</stp>
        <stp>EPS_BEF_XO_3YR_GEO_GROWTH</stp>
        <stp>[Comp Table (linked to Bloomberg) v1.9.xlsx]Comp Table - Relative PE!R17C48</stp>
        <tr r="AV17" s="1"/>
      </tp>
      <tp t="s">
        <v>#N/A N/A</v>
        <stp/>
        <stp>##V3_BDPV12</stp>
        <stp>PBPB US Equity</stp>
        <stp>EPS_BEF_XO_3YR_GEO_GROWTH</stp>
        <stp>[Comp Table (linked to Bloomberg) v1.9.xlsx]Comp Table - Relative PE!R46C48</stp>
        <tr r="AV46" s="1"/>
      </tp>
      <tp>
        <v>8.6215139999999995</v>
        <stp/>
        <stp>##V3_BDPV12</stp>
        <stp>NATH US Equity</stp>
        <stp>SHORT_INT_RATIO</stp>
        <stp>[Comp Table (linked to Bloomberg) v1.9.xlsx]Comp Table - Relative PE!R48C8</stp>
        <tr r="H48" s="1"/>
      </tp>
      <tp>
        <v>4.5428571701049805</v>
        <stp/>
        <stp>##V3_BDPV12</stp>
        <stp>SBUX US Equity</stp>
        <stp>EQY_REC_CONS</stp>
        <stp>[Comp Table (linked to Bloomberg) v1.9.xlsx]Comp Table - Relative PE!R8C14</stp>
        <tr r="N8" s="1"/>
      </tp>
      <tp t="s">
        <v>#N/A N/A</v>
        <stp/>
        <stp>##V3_BDPV12</stp>
        <stp>DFRG US Equity</stp>
        <stp>BEST_EEPS_FY3_STDDEV</stp>
        <stp>[Comp Table (linked to Bloomberg) v1.9.xlsx]Comp Table - Relative PE!R45C21</stp>
        <tr r="U45" s="1"/>
      </tp>
      <tp>
        <v>4.7E-2</v>
        <stp/>
        <stp>##V3_BDPV12</stp>
        <stp>DFRG US Equity</stp>
        <stp>BEST_EEPS_FY2_STDDEV</stp>
        <stp>[Comp Table (linked to Bloomberg) v1.9.xlsx]Comp Table - Relative PE!R45C20</stp>
        <tr r="T45" s="1"/>
      </tp>
      <tp>
        <v>2.8000000000000001E-2</v>
        <stp/>
        <stp>##V3_BDPV12</stp>
        <stp>DENN US Equity</stp>
        <stp>BEST_EEPS_FY2_STDDEV</stp>
        <stp>[Comp Table (linked to Bloomberg) v1.9.xlsx]Comp Table - Relative PE!R32C20</stp>
        <tr r="T32" s="1"/>
      </tp>
      <tp t="s">
        <v>#N/A N/A</v>
        <stp/>
        <stp>##V3_BDPV12</stp>
        <stp>DENN US Equity</stp>
        <stp>BEST_EEPS_FY3_STDDEV</stp>
        <stp>[Comp Table (linked to Bloomberg) v1.9.xlsx]Comp Table - Relative PE!R32C21</stp>
        <tr r="U32" s="1"/>
      </tp>
      <tp>
        <v>0.11</v>
        <stp/>
        <stp>##V3_BDPV12</stp>
        <stp>DNKN US Equity</stp>
        <stp>BEST_EEPS_FY3_STDDEV</stp>
        <stp>[Comp Table (linked to Bloomberg) v1.9.xlsx]Comp Table - Relative PE!R16C21</stp>
        <tr r="U16" s="1"/>
      </tp>
      <tp>
        <v>6.8000000000000005E-2</v>
        <stp/>
        <stp>##V3_BDPV12</stp>
        <stp>DNKN US Equity</stp>
        <stp>BEST_EEPS_FY2_STDDEV</stp>
        <stp>[Comp Table (linked to Bloomberg) v1.9.xlsx]Comp Table - Relative PE!R16C20</stp>
        <tr r="T16" s="1"/>
      </tp>
      <tp t="e">
        <v>#N/A</v>
        <stp/>
        <stp>##V3_BDHV12</stp>
        <stp>UPS Equity</stp>
        <stp>BEST_PE_RATIO</stp>
        <stp>ed-10ay</stp>
        <stp/>
        <stp>[Comp Table (linked to Bloomberg) v1.7.xlsx]PE Proof!R4C3</stp>
        <stp>per</stp>
        <stp>am</stp>
        <stp>days=a</stp>
        <stp>BEST_FPERIOD_OVERRIDE</stp>
        <stp>1BF</stp>
        <stp>cols=2;rows=121</stp>
        <tr r="C4" s="3"/>
      </tp>
      <tp t="s">
        <v>#N/A N/A</v>
        <stp/>
        <stp>##V3_BDPV12</stp>
        <stp>RT US Equity</stp>
        <stp>BEST_EPS_NXT_YR</stp>
        <stp>[Comp Table (linked to Bloomberg) v1.9.xlsx]Comp Table - Relative PE!R50C29</stp>
        <tr r="AC50" s="1"/>
      </tp>
      <tp t="s">
        <v>#N/A N/A</v>
        <stp/>
        <stp>##V3_BDPV12</stp>
        <stp>BH US Equity</stp>
        <stp>EPS_BEF_XO_3YR_GEO_GROWTH</stp>
        <stp>[Comp Table (linked to Bloomberg) v1.9.xlsx]Comp Table - Relative PE!R38C48</stp>
        <tr r="AV38" s="1"/>
      </tp>
      <tp t="s">
        <v>#N/A N/A</v>
        <stp/>
        <stp>##V3_BDPV12</stp>
        <stp>RT US Equity</stp>
        <stp>EPS_BEF_XO_3YR_GEO_GROWTH</stp>
        <stp>[Comp Table (linked to Bloomberg) v1.9.xlsx]Comp Table - Relative PE!R50C48</stp>
        <tr r="AV50" s="1"/>
      </tp>
      <tp t="s">
        <v>#N/A N/A</v>
        <stp/>
        <stp>##V3_BDPV12</stp>
        <stp>FRGI US Equity</stp>
        <stp>BEST_EEPS_FY3_STDDEV</stp>
        <stp>[Comp Table (linked to Bloomberg) v1.9.xlsx]Comp Table - Relative PE!R37C21</stp>
        <tr r="U37" s="1"/>
      </tp>
      <tp>
        <v>0.17699999999999999</v>
        <stp/>
        <stp>##V3_BDPV12</stp>
        <stp>FRGI US Equity</stp>
        <stp>BEST_EEPS_FY2_STDDEV</stp>
        <stp>[Comp Table (linked to Bloomberg) v1.9.xlsx]Comp Table - Relative PE!R37C20</stp>
        <tr r="T37" s="1"/>
      </tp>
      <tp>
        <v>9.9384538155088631</v>
        <stp/>
        <stp>##V3_BDPV12</stp>
        <stp>CAKE US Equity</stp>
        <stp>EPS_BEF_XO_3YR_GEO_GROWTH</stp>
        <stp>[Comp Table (linked to Bloomberg) v1.9.xlsx]Comp Table - Relative PE!R21C48</stp>
        <tr r="AV21" s="1"/>
      </tp>
      <tp>
        <v>25.10636670590096</v>
        <stp/>
        <stp>##V3_BDPV12</stp>
        <stp>JACK US Equity</stp>
        <stp>EPS_BEF_XO_3YR_GEO_GROWTH</stp>
        <stp>[Comp Table (linked to Bloomberg) v1.9.xlsx]Comp Table - Relative PE!R20C48</stp>
        <tr r="AV20" s="1"/>
      </tp>
      <tp t="s">
        <v>#N/A N/A</v>
        <stp/>
        <stp>##V3_BDPV12</stp>
        <stp>TACO US Equity</stp>
        <stp>EPS_BEF_XO_3YR_GEO_GROWTH</stp>
        <stp>[Comp Table (linked to Bloomberg) v1.9.xlsx]Comp Table - Relative PE!R39C48</stp>
        <tr r="AV39" s="1"/>
      </tp>
      <tp t="s">
        <v>#N/A N/A</v>
        <stp/>
        <stp>##V3_BDPV12</stp>
        <stp>HABT US Equity</stp>
        <stp>EPS_BEF_XO_3YR_GEO_GROWTH</stp>
        <stp>[Comp Table (linked to Bloomberg) v1.9.xlsx]Comp Table - Relative PE!R43C48</stp>
        <tr r="AV43" s="1"/>
      </tp>
      <tp>
        <v>4.3636364936828613</v>
        <stp/>
        <stp>##V3_BDPV12</stp>
        <stp>YUMC US Equity</stp>
        <stp>EQY_REC_CONS</stp>
        <stp>[Comp Table (linked to Bloomberg) v1.9.xlsx]Comp Table - Relative PE!R11C14</stp>
        <tr r="N11" s="1"/>
      </tp>
      <tp>
        <v>0.04</v>
        <stp/>
        <stp>##V3_BDPV12</stp>
        <stp>FOGO US Equity</stp>
        <stp>BEST_EEPS_FY2_STDDEV</stp>
        <stp>[Comp Table (linked to Bloomberg) v1.9.xlsx]Comp Table - Relative PE!R44C20</stp>
        <tr r="T44" s="1"/>
      </tp>
      <tp>
        <v>0.12</v>
        <stp/>
        <stp>##V3_BDPV12</stp>
        <stp>FOGO US Equity</stp>
        <stp>BEST_EEPS_FY3_STDDEV</stp>
        <stp>[Comp Table (linked to Bloomberg) v1.9.xlsx]Comp Table - Relative PE!R44C21</stp>
        <tr r="U44" s="1"/>
      </tp>
      <tp>
        <v>-6.7153782263960622</v>
        <stp/>
        <stp>##V3_BDPV12</stp>
        <stp>NATH US Equity</stp>
        <stp>EPS_BEF_XO_3YR_GEO_GROWTH</stp>
        <stp>[Comp Table (linked to Bloomberg) v1.9.xlsx]Comp Table - Relative PE!R48C48</stp>
        <tr r="AV48" s="1"/>
      </tp>
      <tp t="s">
        <v>#N/A N/A</v>
        <stp/>
        <stp>##V3_BDPV12</stp>
        <stp>TAST US Equity</stp>
        <stp>EPS_BEF_XO_3YR_GEO_GROWTH</stp>
        <stp>[Comp Table (linked to Bloomberg) v1.9.xlsx]Comp Table - Relative PE!R40C48</stp>
        <tr r="AV40" s="1"/>
      </tp>
      <tp>
        <v>1</v>
        <stp/>
        <stp>##V3_BDPV12</stp>
        <stp>BH US Equity</stp>
        <stp>BEST_EEPS_NXT_YR_NUMEST</stp>
        <stp>[Comp Table (linked to Bloomberg) v1.9.xlsx]Comp Table - Relative PE!R38C17</stp>
        <tr r="Q38" s="1"/>
      </tp>
      <tp>
        <v>287459085.35803223</v>
        <stp/>
        <stp>##V3_BDPV12</stp>
        <stp>FDX US Equity</stp>
        <stp>EQY_TURNOVER_REALTIME</stp>
        <stp>[Comp Table (linked to Bloomberg) v1.9.xlsx]Comp Table - Relative PE!R7C7</stp>
        <tr r="G7" s="1"/>
      </tp>
      <tp>
        <v>0.14599999999999999</v>
        <stp/>
        <stp>##V3_BDPV12</stp>
        <stp>YUMC US Equity</stp>
        <stp>BEST_EEPS_FY3_STDDEV</stp>
        <stp>[Comp Table (linked to Bloomberg) v1.9.xlsx]Comp Table - Relative PE!R11C21</stp>
        <tr r="U11" s="1"/>
      </tp>
      <tp>
        <v>0.10300000000000001</v>
        <stp/>
        <stp>##V3_BDPV12</stp>
        <stp>YUMC US Equity</stp>
        <stp>BEST_EEPS_FY2_STDDEV</stp>
        <stp>[Comp Table (linked to Bloomberg) v1.9.xlsx]Comp Table - Relative PE!R11C20</stp>
        <tr r="T11" s="1"/>
      </tp>
      <tp>
        <v>3.75</v>
        <stp/>
        <stp>##V3_BDPV12</stp>
        <stp>FOGO US Equity</stp>
        <stp>EQY_REC_CONS</stp>
        <stp>[Comp Table (linked to Bloomberg) v1.9.xlsx]Comp Table - Relative PE!R44C14</stp>
        <tr r="N44" s="1"/>
      </tp>
      <tp>
        <v>3.8571429252624512</v>
        <stp/>
        <stp>##V3_BDPV12</stp>
        <stp>FRGI US Equity</stp>
        <stp>EQY_REC_CONS</stp>
        <stp>[Comp Table (linked to Bloomberg) v1.9.xlsx]Comp Table - Relative PE!R37C14</stp>
        <tr r="N37" s="1"/>
      </tp>
      <tp>
        <v>17.744599999999998</v>
        <stp/>
        <stp>##V3_BDPV12</stp>
        <stp>JMBA US Equity</stp>
        <stp>SHORT_INT_RATIO</stp>
        <stp>[Comp Table (linked to Bloomberg) v1.9.xlsx]Comp Table - Relative PE!R52C8</stp>
        <tr r="H52" s="1"/>
      </tp>
      <tp>
        <v>5.9850500000000002</v>
        <stp/>
        <stp>##V3_BDPV12</stp>
        <stp>FRGI US Equity</stp>
        <stp>SHORT_INT_RATIO</stp>
        <stp>[Comp Table (linked to Bloomberg) v1.9.xlsx]Comp Table - Relative PE!R37C8</stp>
        <tr r="H37" s="1"/>
      </tp>
      <tp t="s">
        <v>Restaurants</v>
        <stp/>
        <stp>##V3_BDPV12</stp>
        <stp>SBUX US Equity</stp>
        <stp>GICS_SUB_INDUSTRY_NAME</stp>
        <stp>[Comp Table (linked to Bloomberg) v1.9.xlsx]Comp Table - Relative PE!R8C2</stp>
        <tr r="B8" s="1"/>
      </tp>
      <tp>
        <v>8.6233190000000004</v>
        <stp/>
        <stp>##V3_BDPV12</stp>
        <stp>LOCO US Equity</stp>
        <stp>SHORT_INT_RATIO</stp>
        <stp>[Comp Table (linked to Bloomberg) v1.9.xlsx]Comp Table - Relative PE!R42C8</stp>
        <tr r="H42" s="1"/>
      </tp>
      <tp>
        <v>7.4377829999999996</v>
        <stp/>
        <stp>##V3_BDPV12</stp>
        <stp>HABT US Equity</stp>
        <stp>SHORT_INT_RATIO</stp>
        <stp>[Comp Table (linked to Bloomberg) v1.9.xlsx]Comp Table - Relative PE!R43C8</stp>
        <tr r="H43" s="1"/>
      </tp>
      <tp t="s">
        <v>Restaurants</v>
        <stp/>
        <stp>##V3_BDPV12</stp>
        <stp>YUM US Equity</stp>
        <stp>GICS_SUB_INDUSTRY_NAME</stp>
        <stp>[Comp Table (linked to Bloomberg) v1.9.xlsx]Comp Table - Relative PE!R9C2</stp>
        <tr r="B9" s="1"/>
      </tp>
      <tp>
        <v>3.8571429252624512</v>
        <stp/>
        <stp>##V3_BDPV12</stp>
        <stp>DFRG US Equity</stp>
        <stp>EQY_REC_CONS</stp>
        <stp>[Comp Table (linked to Bloomberg) v1.9.xlsx]Comp Table - Relative PE!R45C14</stp>
        <tr r="N45" s="1"/>
      </tp>
      <tp>
        <v>4.6666665077209473</v>
        <stp/>
        <stp>##V3_BDPV12</stp>
        <stp>DENN US Equity</stp>
        <stp>EQY_REC_CONS</stp>
        <stp>[Comp Table (linked to Bloomberg) v1.9.xlsx]Comp Table - Relative PE!R32C14</stp>
        <tr r="N32" s="1"/>
      </tp>
      <tp>
        <v>3.1428570747375488</v>
        <stp/>
        <stp>##V3_BDPV12</stp>
        <stp>DNKN US Equity</stp>
        <stp>EQY_REC_CONS</stp>
        <stp>[Comp Table (linked to Bloomberg) v1.9.xlsx]Comp Table - Relative PE!R16C14</stp>
        <tr r="N16" s="1"/>
      </tp>
      <tp>
        <v>9.2200000000000006</v>
        <stp/>
        <stp>##V3_BDPV12</stp>
        <stp>BH US Equity</stp>
        <stp>BEST_EPS_NXT_YR</stp>
        <stp>[Comp Table (linked to Bloomberg) v1.9.xlsx]Comp Table - Relative PE!R38C29</stp>
        <tr r="AC38" s="1"/>
      </tp>
      <tp>
        <v>10.99422</v>
        <stp/>
        <stp>##V3_BDPV12</stp>
        <stp>RRGB US Equity</stp>
        <stp>SHORT_INT_RATIO</stp>
        <stp>[Comp Table (linked to Bloomberg) v1.9.xlsx]Comp Table - Relative PE!R35C8</stp>
        <tr r="H35" s="1"/>
      </tp>
      <tp>
        <v>11.552580000000001</v>
        <stp/>
        <stp>##V3_BDPV12</stp>
        <stp>ZOES US Equity</stp>
        <stp>SHORT_INT_RATIO</stp>
        <stp>[Comp Table (linked to Bloomberg) v1.9.xlsx]Comp Table - Relative PE!R47C8</stp>
        <tr r="H47" s="1"/>
      </tp>
      <tp>
        <v>4.592592716217041</v>
        <stp/>
        <stp>##V3_BDPV12</stp>
        <stp>FDX US Equity</stp>
        <stp>EQY_REC_CONS</stp>
        <stp>[Comp Table (linked to Bloomberg) v1.9.xlsx]Comp Table - Relative PE!R7C14</stp>
        <tr r="N7" s="1"/>
      </tp>
      <tp>
        <v>6.7000000000000004E-2</v>
        <stp/>
        <stp>##V3_BDPV12</stp>
        <stp>ZOES US Equity</stp>
        <stp>BEST_EEPS_FY2_STDDEV</stp>
        <stp>[Comp Table (linked to Bloomberg) v1.9.xlsx]Comp Table - Relative PE!R47C20</stp>
        <tr r="T47" s="1"/>
      </tp>
      <tp t="s">
        <v>#N/A N/A</v>
        <stp/>
        <stp>##V3_BDPV12</stp>
        <stp>ZOES US Equity</stp>
        <stp>BEST_EEPS_FY3_STDDEV</stp>
        <stp>[Comp Table (linked to Bloomberg) v1.9.xlsx]Comp Table - Relative PE!R47C21</stp>
        <tr r="U47" s="1"/>
      </tp>
      <tp t="s">
        <v>#N/A N/A</v>
        <stp/>
        <stp>##V3_BDPV12</stp>
        <stp>RT US Equity</stp>
        <stp>BEST_EEPS_NXT_YR_NUMEST</stp>
        <stp>[Comp Table (linked to Bloomberg) v1.9.xlsx]Comp Table - Relative PE!R50C17</stp>
        <tr r="Q50" s="1"/>
      </tp>
      <tp>
        <v>3.7024979999999998</v>
        <stp/>
        <stp>##V3_BDPV12</stp>
        <stp>JACK US Equity</stp>
        <stp>SHORT_INT_RATIO</stp>
        <stp>[Comp Table (linked to Bloomberg) v1.9.xlsx]Comp Table - Relative PE!R20C8</stp>
        <tr r="H20" s="1"/>
      </tp>
      <tp>
        <v>8.7606179999999991</v>
        <stp/>
        <stp>##V3_BDPV12</stp>
        <stp>FOGO US Equity</stp>
        <stp>SHORT_INT_RATIO</stp>
        <stp>[Comp Table (linked to Bloomberg) v1.9.xlsx]Comp Table - Relative PE!R44C8</stp>
        <tr r="H44" s="1"/>
      </tp>
      <tp>
        <v>4</v>
        <stp/>
        <stp>##V3_BDPV12</stp>
        <stp>BOBE US Equity</stp>
        <stp>EQY_REC_CONS</stp>
        <stp>[Comp Table (linked to Bloomberg) v1.9.xlsx]Comp Table - Relative PE!R27C14</stp>
        <tr r="N27" s="1"/>
      </tp>
      <tp>
        <v>4.230769157409668</v>
        <stp/>
        <stp>##V3_BDPV12</stp>
        <stp>BOJA US Equity</stp>
        <stp>EQY_REC_CONS</stp>
        <stp>[Comp Table (linked to Bloomberg) v1.9.xlsx]Comp Table - Relative PE!R34C14</stp>
        <tr r="N34" s="1"/>
      </tp>
      <tp>
        <v>3.7999999523162842</v>
        <stp/>
        <stp>##V3_BDPV12</stp>
        <stp>BLMN US Equity</stp>
        <stp>EQY_REC_CONS</stp>
        <stp>[Comp Table (linked to Bloomberg) v1.9.xlsx]Comp Table - Relative PE!R26C14</stp>
        <tr r="N26" s="1"/>
      </tp>
      <tp>
        <v>3.2857143878936768</v>
        <stp/>
        <stp>##V3_BDPV12</stp>
        <stp>BJRI US Equity</stp>
        <stp>EQY_REC_CONS</stp>
        <stp>[Comp Table (linked to Bloomberg) v1.9.xlsx]Comp Table - Relative PE!R31C14</stp>
        <tr r="N31" s="1"/>
      </tp>
      <tp>
        <v>3.615384578704834</v>
        <stp/>
        <stp>##V3_BDPV12</stp>
        <stp>BWLD US Equity</stp>
        <stp>EQY_REC_CONS</stp>
        <stp>[Comp Table (linked to Bloomberg) v1.9.xlsx]Comp Table - Relative PE!R23C14</stp>
        <tr r="N23" s="1"/>
      </tp>
      <tp>
        <v>20.434430975684027</v>
        <stp/>
        <stp>##V3_BDPV12</stp>
        <stp>PZZA US Equity</stp>
        <stp>EPS_BEF_XO_3YR_GEO_GROWTH</stp>
        <stp>[Comp Table (linked to Bloomberg) v1.9.xlsx]Comp Table - Relative PE!R22C48</stp>
        <tr r="AV22" s="1"/>
      </tp>
      <tp t="s">
        <v>#N/A N/A</v>
        <stp/>
        <stp>##V3_BDPV12</stp>
        <stp>RT US Equity</stp>
        <stp>BEST_EST_EPS_FY3_NUMEST</stp>
        <stp>[Comp Table (linked to Bloomberg) v1.9.xlsx]Comp Table - Relative PE!R50C18</stp>
        <tr r="R50" s="1"/>
      </tp>
      <tp>
        <v>3</v>
        <stp/>
        <stp>##V3_BDPV12</stp>
        <stp>CBRL US Equity</stp>
        <stp>EQY_REC_CONS</stp>
        <stp>[Comp Table (linked to Bloomberg) v1.9.xlsx]Comp Table - Relative PE!R17C14</stp>
        <tr r="N17" s="1"/>
      </tp>
      <tp>
        <v>3.4000000953674316</v>
        <stp/>
        <stp>##V3_BDPV12</stp>
        <stp>CAKE US Equity</stp>
        <stp>EQY_REC_CONS</stp>
        <stp>[Comp Table (linked to Bloomberg) v1.9.xlsx]Comp Table - Relative PE!R21C14</stp>
        <tr r="N21" s="1"/>
      </tp>
      <tp>
        <v>3.6666667461395264</v>
        <stp/>
        <stp>##V3_BDPV12</stp>
        <stp>CHUY US Equity</stp>
        <stp>EQY_REC_CONS</stp>
        <stp>[Comp Table (linked to Bloomberg) v1.9.xlsx]Comp Table - Relative PE!R41C14</stp>
        <tr r="N41" s="1"/>
      </tp>
      <tp t="s">
        <v>#N/A N/A</v>
        <stp/>
        <stp>##V3_BDPV12</stp>
        <stp>RT US Equity</stp>
        <stp>BEST_EEPS_CUR_YR_NUMEST</stp>
        <stp>[Comp Table (linked to Bloomberg) v1.9.xlsx]Comp Table - Relative PE!R50C16</stp>
        <tr r="P50" s="1"/>
      </tp>
      <tp>
        <v>3.2106560000000002</v>
        <stp/>
        <stp>##V3_BDPV12</stp>
        <stp>BOBE US Equity</stp>
        <stp>SHORT_INT_RATIO</stp>
        <stp>[Comp Table (linked to Bloomberg) v1.9.xlsx]Comp Table - Relative PE!R27C8</stp>
        <tr r="H27" s="1"/>
      </tp>
      <tp>
        <v>13.61679</v>
        <stp/>
        <stp>##V3_BDPV12</stp>
        <stp>NDLS US Equity</stp>
        <stp>SHORT_INT_RATIO</stp>
        <stp>[Comp Table (linked to Bloomberg) v1.9.xlsx]Comp Table - Relative PE!R49C8</stp>
        <tr r="H49" s="1"/>
      </tp>
      <tp>
        <v>3.6394289999999998</v>
        <stp/>
        <stp>##V3_BDPV12</stp>
        <stp>PLAY US Equity</stp>
        <stp>SHORT_INT_RATIO</stp>
        <stp>[Comp Table (linked to Bloomberg) v1.9.xlsx]Comp Table - Relative PE!R24C8</stp>
        <tr r="H24" s="1"/>
      </tp>
      <tp>
        <v>12.559460426429215</v>
        <stp/>
        <stp>##V3_BDPV12</stp>
        <stp>TXRH US Equity</stp>
        <stp>EPS_BEF_XO_3YR_GEO_GROWTH</stp>
        <stp>[Comp Table (linked to Bloomberg) v1.9.xlsx]Comp Table - Relative PE!R19C48</stp>
        <tr r="AV19" s="1"/>
      </tp>
      <tp t="s">
        <v>#N/A N/A</v>
        <stp/>
        <stp>##V3_BDPV12</stp>
        <stp>JAX US Equity</stp>
        <stp>EPS_BEF_XO_3YR_GEO_GROWTH</stp>
        <stp>[Comp Table (linked to Bloomberg) v1.9.xlsx]Comp Table - Relative PE!R51C48</stp>
        <tr r="AV51" s="1"/>
      </tp>
      <tp>
        <v>4.5</v>
        <stp/>
        <stp>##V3_BDPV12</stp>
        <stp>ARMK US Equity</stp>
        <stp>EQY_REC_CONS</stp>
        <stp>[Comp Table (linked to Bloomberg) v1.9.xlsx]Comp Table - Relative PE!R13C14</stp>
        <tr r="N13" s="1"/>
      </tp>
      <tp>
        <v>3.817761</v>
        <stp/>
        <stp>##V3_BDPV12</stp>
        <stp>SONC US Equity</stp>
        <stp>SHORT_INT_RATIO</stp>
        <stp>[Comp Table (linked to Bloomberg) v1.9.xlsx]Comp Table - Relative PE!R29C8</stp>
        <tr r="H29" s="1"/>
      </tp>
      <tp>
        <v>2.8181817531585693</v>
        <stp/>
        <stp>##V3_BDPV12</stp>
        <stp>NDLS US Equity</stp>
        <stp>EQY_REC_CONS</stp>
        <stp>[Comp Table (linked to Bloomberg) v1.9.xlsx]Comp Table - Relative PE!R49C14</stp>
        <tr r="N49" s="1"/>
      </tp>
      <tp t="s">
        <v>#N/A N/A</v>
        <stp/>
        <stp>##V3_BDPV12</stp>
        <stp>NATH US Equity</stp>
        <stp>EQY_REC_CONS</stp>
        <stp>[Comp Table (linked to Bloomberg) v1.9.xlsx]Comp Table - Relative PE!R48C14</stp>
        <tr r="N48" s="1"/>
      </tp>
      <tp>
        <v>3</v>
        <stp/>
        <stp>##V3_BDPV12</stp>
        <stp>BH US Equity</stp>
        <stp>EQY_REC_CONS</stp>
        <stp>[Comp Table (linked to Bloomberg) v1.9.xlsx]Comp Table - Relative PE!R38C14</stp>
        <tr r="N38" s="1"/>
      </tp>
      <tp>
        <v>1</v>
        <stp/>
        <stp>##V3_BDPV12</stp>
        <stp>RT US Equity</stp>
        <stp>EQY_REC_CONS</stp>
        <stp>[Comp Table (linked to Bloomberg) v1.9.xlsx]Comp Table - Relative PE!R50C14</stp>
        <tr r="N50" s="1"/>
      </tp>
      <tp>
        <v>15.294987997504483</v>
        <stp/>
        <stp>##V3_BDPV12</stp>
        <stp>DRI US Equity</stp>
        <stp>EPS_BEF_XO_3YR_GEO_GROWTH</stp>
        <stp>[Comp Table (linked to Bloomberg) v1.9.xlsx]Comp Table - Relative PE!R12C48</stp>
        <tr r="AV12" s="1"/>
      </tp>
      <tp>
        <v>19.565612925458975</v>
        <stp/>
        <stp>##V3_BDPV12</stp>
        <stp>DPZ US Equity</stp>
        <stp>EPS_BEF_XO_3YR_GEO_GROWTH</stp>
        <stp>[Comp Table (linked to Bloomberg) v1.9.xlsx]Comp Table - Relative PE!R14C48</stp>
        <tr r="AV14" s="1"/>
      </tp>
      <tp t="e">
        <v>#N/A</v>
        <stp/>
        <stp>##V3_BDHV12</stp>
        <stp>SBUX US Equity</stp>
        <stp>BEST_PE_RATIO</stp>
        <stp>ed-10ay</stp>
        <stp/>
        <stp>[Comp Table (linked to Bloomberg) v1.9.xlsx]Comp Table - Relative PE!R8C43</stp>
        <stp>per</stp>
        <stp>am</stp>
        <stp>days=a</stp>
        <stp>dts=h</stp>
        <stp>BEST_FPERIOD_OVERRIDE</stp>
        <stp>1BF</stp>
        <stp>array=true</stp>
        <tr r="AQ8" s="1"/>
      </tp>
      <tp>
        <v>12.644806670456642</v>
        <stp/>
        <stp>##V3_BDPV12</stp>
        <stp>DIN US Equity</stp>
        <stp>EPS_BEF_XO_3YR_GEO_GROWTH</stp>
        <stp>[Comp Table (linked to Bloomberg) v1.9.xlsx]Comp Table - Relative PE!R30C48</stp>
        <tr r="AV30" s="1"/>
      </tp>
      <tp>
        <v>10.495870523441031</v>
        <stp/>
        <stp>##V3_BDPV12</stp>
        <stp>BWLD US Equity</stp>
        <stp>EPS_BEF_XO_3YR_GEO_GROWTH</stp>
        <stp>[Comp Table (linked to Bloomberg) v1.9.xlsx]Comp Table - Relative PE!R23C48</stp>
        <tr r="AV23" s="1"/>
      </tp>
      <tp t="s">
        <v>#N/A N/A</v>
        <stp/>
        <stp>##V3_BDPV12</stp>
        <stp>PZZA US Equity</stp>
        <stp>BEST_EEPS_FY3_STDDEV</stp>
        <stp>[Comp Table (linked to Bloomberg) v1.9.xlsx]Comp Table - Relative PE!R22C21</stp>
        <tr r="U22" s="1"/>
      </tp>
      <tp>
        <v>5.5E-2</v>
        <stp/>
        <stp>##V3_BDPV12</stp>
        <stp>PZZA US Equity</stp>
        <stp>BEST_EEPS_FY2_STDDEV</stp>
        <stp>[Comp Table (linked to Bloomberg) v1.9.xlsx]Comp Table - Relative PE!R22C20</stp>
        <tr r="T22" s="1"/>
      </tp>
      <tp t="s">
        <v>#N/A N/A</v>
        <stp/>
        <stp>##V3_BDPV12</stp>
        <stp>PBPB US Equity</stp>
        <stp>BEST_EEPS_FY3_STDDEV</stp>
        <stp>[Comp Table (linked to Bloomberg) v1.9.xlsx]Comp Table - Relative PE!R46C21</stp>
        <tr r="U46" s="1"/>
      </tp>
      <tp>
        <v>3.4000000000000002E-2</v>
        <stp/>
        <stp>##V3_BDPV12</stp>
        <stp>PBPB US Equity</stp>
        <stp>BEST_EEPS_FY2_STDDEV</stp>
        <stp>[Comp Table (linked to Bloomberg) v1.9.xlsx]Comp Table - Relative PE!R46C20</stp>
        <tr r="T46" s="1"/>
      </tp>
      <tp>
        <v>0.307</v>
        <stp/>
        <stp>##V3_BDPV12</stp>
        <stp>PNRA US Equity</stp>
        <stp>BEST_EEPS_FY2_STDDEV</stp>
        <stp>[Comp Table (linked to Bloomberg) v1.9.xlsx]Comp Table - Relative PE!R15C20</stp>
        <tr r="T15" s="1"/>
      </tp>
      <tp>
        <v>0.35899999999999999</v>
        <stp/>
        <stp>##V3_BDPV12</stp>
        <stp>PNRA US Equity</stp>
        <stp>BEST_EEPS_FY3_STDDEV</stp>
        <stp>[Comp Table (linked to Bloomberg) v1.9.xlsx]Comp Table - Relative PE!R15C21</stp>
        <tr r="U15" s="1"/>
      </tp>
      <tp>
        <v>0.14100000000000001</v>
        <stp/>
        <stp>##V3_BDPV12</stp>
        <stp>PLAY US Equity</stp>
        <stp>BEST_EEPS_FY2_STDDEV</stp>
        <stp>[Comp Table (linked to Bloomberg) v1.9.xlsx]Comp Table - Relative PE!R24C20</stp>
        <tr r="T24" s="1"/>
      </tp>
      <tp t="s">
        <v>#N/A N/A</v>
        <stp/>
        <stp>##V3_BDPV12</stp>
        <stp>PLAY US Equity</stp>
        <stp>BEST_EEPS_FY3_STDDEV</stp>
        <stp>[Comp Table (linked to Bloomberg) v1.9.xlsx]Comp Table - Relative PE!R24C21</stp>
        <tr r="U24" s="1"/>
      </tp>
      <tp>
        <v>17.719439999999999</v>
        <stp/>
        <stp>##V3_BDPV12</stp>
        <stp>SHAK US Equity</stp>
        <stp>SHORT_INT_RATIO</stp>
        <stp>[Comp Table (linked to Bloomberg) v1.9.xlsx]Comp Table - Relative PE!R28C8</stp>
        <tr r="H28" s="1"/>
      </tp>
      <tp>
        <v>15.026580486262064</v>
        <stp/>
        <stp>##V3_BDPV12</stp>
        <stp>EAT US Equity</stp>
        <stp>EPS_BEF_XO_3YR_GEO_GROWTH</stp>
        <stp>[Comp Table (linked to Bloomberg) v1.9.xlsx]Comp Table - Relative PE!R25C48</stp>
        <tr r="AV25" s="1"/>
      </tp>
      <tp t="s">
        <v>#N/A N/A</v>
        <stp/>
        <stp>##V3_BDPV12</stp>
        <stp>DIN US Equity</stp>
        <stp>BEST_EEPS_FY3_STDDEV</stp>
        <stp>[Comp Table (linked to Bloomberg) v1.9.xlsx]Comp Table - Relative PE!R30C21</stp>
        <tr r="U30" s="1"/>
      </tp>
      <tp>
        <v>0.66200000000000003</v>
        <stp/>
        <stp>##V3_BDPV12</stp>
        <stp>DIN US Equity</stp>
        <stp>BEST_EEPS_FY2_STDDEV</stp>
        <stp>[Comp Table (linked to Bloomberg) v1.9.xlsx]Comp Table - Relative PE!R30C20</stp>
        <tr r="T30" s="1"/>
      </tp>
      <tp>
        <v>0.108</v>
        <stp/>
        <stp>##V3_BDPV12</stp>
        <stp>DRI US Equity</stp>
        <stp>BEST_EEPS_FY2_STDDEV</stp>
        <stp>[Comp Table (linked to Bloomberg) v1.9.xlsx]Comp Table - Relative PE!R12C20</stp>
        <tr r="T12" s="1"/>
      </tp>
      <tp>
        <v>0.27500000000000002</v>
        <stp/>
        <stp>##V3_BDPV12</stp>
        <stp>DRI US Equity</stp>
        <stp>BEST_EEPS_FY3_STDDEV</stp>
        <stp>[Comp Table (linked to Bloomberg) v1.9.xlsx]Comp Table - Relative PE!R12C21</stp>
        <tr r="U12" s="1"/>
      </tp>
      <tp>
        <v>0.217</v>
        <stp/>
        <stp>##V3_BDPV12</stp>
        <stp>DPZ US Equity</stp>
        <stp>BEST_EEPS_FY2_STDDEV</stp>
        <stp>[Comp Table (linked to Bloomberg) v1.9.xlsx]Comp Table - Relative PE!R14C20</stp>
        <tr r="T14" s="1"/>
      </tp>
      <tp>
        <v>0.433</v>
        <stp/>
        <stp>##V3_BDPV12</stp>
        <stp>DPZ US Equity</stp>
        <stp>BEST_EEPS_FY3_STDDEV</stp>
        <stp>[Comp Table (linked to Bloomberg) v1.9.xlsx]Comp Table - Relative PE!R14C21</stp>
        <tr r="U14" s="1"/>
      </tp>
      <tp>
        <v>0.16</v>
        <stp/>
        <stp>##V3_BDPV12</stp>
        <stp>EAT US Equity</stp>
        <stp>BEST_EEPS_FY2_STDDEV</stp>
        <stp>[Comp Table (linked to Bloomberg) v1.9.xlsx]Comp Table - Relative PE!R25C20</stp>
        <tr r="T25" s="1"/>
      </tp>
      <tp>
        <v>0.34900000000000003</v>
        <stp/>
        <stp>##V3_BDPV12</stp>
        <stp>EAT US Equity</stp>
        <stp>BEST_EEPS_FY3_STDDEV</stp>
        <stp>[Comp Table (linked to Bloomberg) v1.9.xlsx]Comp Table - Relative PE!R25C21</stp>
        <tr r="U25" s="1"/>
      </tp>
      <tp>
        <v>1.504</v>
        <stp/>
        <stp>##V3_BDPV12</stp>
        <stp>CMG US Equity</stp>
        <stp>BEST_EEPS_FY3_STDDEV</stp>
        <stp>[Comp Table (linked to Bloomberg) v1.9.xlsx]Comp Table - Relative PE!R10C21</stp>
        <tr r="U10" s="1"/>
      </tp>
      <tp>
        <v>1.2330000000000001</v>
        <stp/>
        <stp>##V3_BDPV12</stp>
        <stp>CMG US Equity</stp>
        <stp>BEST_EEPS_FY2_STDDEV</stp>
        <stp>[Comp Table (linked to Bloomberg) v1.9.xlsx]Comp Table - Relative PE!R10C20</stp>
        <tr r="T10" s="1"/>
      </tp>
      <tp>
        <v>3.6666667461395264</v>
        <stp/>
        <stp>##V3_BDPV12</stp>
        <stp>LOCO US Equity</stp>
        <stp>EQY_REC_CONS</stp>
        <stp>[Comp Table (linked to Bloomberg) v1.9.xlsx]Comp Table - Relative PE!R42C14</stp>
        <tr r="N42" s="1"/>
      </tp>
      <tp t="s">
        <v>#N/A N/A</v>
        <stp/>
        <stp>##V3_BDPV12</stp>
        <stp>JAX US Equity</stp>
        <stp>BEST_EEPS_FY3_STDDEV</stp>
        <stp>[Comp Table (linked to Bloomberg) v1.9.xlsx]Comp Table - Relative PE!R51C21</stp>
        <tr r="U51" s="1"/>
      </tp>
      <tp t="s">
        <v>#N/A N/A</v>
        <stp/>
        <stp>##V3_BDPV12</stp>
        <stp>JAX US Equity</stp>
        <stp>BEST_EEPS_FY2_STDDEV</stp>
        <stp>[Comp Table (linked to Bloomberg) v1.9.xlsx]Comp Table - Relative PE!R51C20</stp>
        <tr r="T51" s="1"/>
      </tp>
      <tp>
        <v>4.3000000000000003E-2</v>
        <stp/>
        <stp>##V3_BDPV12</stp>
        <stp>WEN US Equity</stp>
        <stp>BEST_EEPS_FY3_STDDEV</stp>
        <stp>[Comp Table (linked to Bloomberg) v1.9.xlsx]Comp Table - Relative PE!R18C21</stp>
        <tr r="U18" s="1"/>
      </tp>
      <tp>
        <v>4.1000000000000002E-2</v>
        <stp/>
        <stp>##V3_BDPV12</stp>
        <stp>WEN US Equity</stp>
        <stp>BEST_EEPS_FY2_STDDEV</stp>
        <stp>[Comp Table (linked to Bloomberg) v1.9.xlsx]Comp Table - Relative PE!R18C20</stp>
        <tr r="T18" s="1"/>
      </tp>
      <tp>
        <v>0.14899999999999999</v>
        <stp/>
        <stp>##V3_BDPV12</stp>
        <stp>SONC US Equity</stp>
        <stp>BEST_EEPS_FY3_STDDEV</stp>
        <stp>[Comp Table (linked to Bloomberg) v1.9.xlsx]Comp Table - Relative PE!R29C21</stp>
        <tr r="U29" s="1"/>
      </tp>
      <tp>
        <v>4.3000000000000003E-2</v>
        <stp/>
        <stp>##V3_BDPV12</stp>
        <stp>SONC US Equity</stp>
        <stp>BEST_EEPS_FY2_STDDEV</stp>
        <stp>[Comp Table (linked to Bloomberg) v1.9.xlsx]Comp Table - Relative PE!R29C20</stp>
        <tr r="T29" s="1"/>
      </tp>
      <tp>
        <v>6.4000000000000001E-2</v>
        <stp/>
        <stp>##V3_BDPV12</stp>
        <stp>SHAK US Equity</stp>
        <stp>BEST_EEPS_FY2_STDDEV</stp>
        <stp>[Comp Table (linked to Bloomberg) v1.9.xlsx]Comp Table - Relative PE!R28C20</stp>
        <tr r="T28" s="1"/>
      </tp>
      <tp>
        <v>4.7E-2</v>
        <stp/>
        <stp>##V3_BDPV12</stp>
        <stp>SHAK US Equity</stp>
        <stp>BEST_EEPS_FY3_STDDEV</stp>
        <stp>[Comp Table (linked to Bloomberg) v1.9.xlsx]Comp Table - Relative PE!R28C21</stp>
        <tr r="U28" s="1"/>
      </tp>
      <tp>
        <v>14.09604</v>
        <stp/>
        <stp>##V3_BDPV12</stp>
        <stp>CAKE US Equity</stp>
        <stp>SHORT_INT_RATIO</stp>
        <stp>[Comp Table (linked to Bloomberg) v1.9.xlsx]Comp Table - Relative PE!R21C8</stp>
        <tr r="H21" s="1"/>
      </tp>
      <tp>
        <v>8.2227289999999993</v>
        <stp/>
        <stp>##V3_BDPV12</stp>
        <stp>TACO US Equity</stp>
        <stp>SHORT_INT_RATIO</stp>
        <stp>[Comp Table (linked to Bloomberg) v1.9.xlsx]Comp Table - Relative PE!R39C8</stp>
        <tr r="H39" s="1"/>
      </tp>
      <tp t="s">
        <v>#N/A N/A</v>
        <stp/>
        <stp>##V3_BDPV12</stp>
        <stp>YUMC US Equity</stp>
        <stp>EPS_BEF_XO_3YR_GEO_GROWTH</stp>
        <stp>[Comp Table (linked to Bloomberg) v1.9.xlsx]Comp Table - Relative PE!R11C48</stp>
        <tr r="AV11" s="1"/>
      </tp>
      <tp>
        <v>2.9000000000000001E-2</v>
        <stp/>
        <stp>##V3_BDPV12</stp>
        <stp>RUTH US Equity</stp>
        <stp>BEST_EEPS_FY2_STDDEV</stp>
        <stp>[Comp Table (linked to Bloomberg) v1.9.xlsx]Comp Table - Relative PE!R36C20</stp>
        <tr r="T36" s="1"/>
      </tp>
      <tp t="s">
        <v>#N/A N/A</v>
        <stp/>
        <stp>##V3_BDPV12</stp>
        <stp>RUTH US Equity</stp>
        <stp>BEST_EEPS_FY3_STDDEV</stp>
        <stp>[Comp Table (linked to Bloomberg) v1.9.xlsx]Comp Table - Relative PE!R36C21</stp>
        <tr r="U36" s="1"/>
      </tp>
      <tp t="s">
        <v>#N/A N/A</v>
        <stp/>
        <stp>##V3_BDPV12</stp>
        <stp>RRGB US Equity</stp>
        <stp>BEST_EEPS_FY3_STDDEV</stp>
        <stp>[Comp Table (linked to Bloomberg) v1.9.xlsx]Comp Table - Relative PE!R35C21</stp>
        <tr r="U35" s="1"/>
      </tp>
      <tp>
        <v>0.37</v>
        <stp/>
        <stp>##V3_BDPV12</stp>
        <stp>RRGB US Equity</stp>
        <stp>BEST_EEPS_FY2_STDDEV</stp>
        <stp>[Comp Table (linked to Bloomberg) v1.9.xlsx]Comp Table - Relative PE!R35C20</stp>
        <tr r="T35" s="1"/>
      </tp>
      <tp>
        <v>10.961195837403093</v>
        <stp/>
        <stp>##V3_BDPV12</stp>
        <stp>RUTH US Equity</stp>
        <stp>EPS_BEF_XO_3YR_GEO_GROWTH</stp>
        <stp>[Comp Table (linked to Bloomberg) v1.9.xlsx]Comp Table - Relative PE!R36C48</stp>
        <tr r="AV36" s="1"/>
      </tp>
      <tp>
        <v>5.571186</v>
        <stp/>
        <stp>##V3_BDPV12</stp>
        <stp>BLMN US Equity</stp>
        <stp>SHORT_INT_RATIO</stp>
        <stp>[Comp Table (linked to Bloomberg) v1.9.xlsx]Comp Table - Relative PE!R26C8</stp>
        <tr r="H26" s="1"/>
      </tp>
      <tp>
        <v>50.36945962049748</v>
        <stp/>
        <stp>##V3_BDPV12</stp>
        <stp>ARMK US Equity</stp>
        <stp>EPS_BEF_XO_3YR_GEO_GROWTH</stp>
        <stp>[Comp Table (linked to Bloomberg) v1.9.xlsx]Comp Table - Relative PE!R13C48</stp>
        <tr r="AV13" s="1"/>
      </tp>
      <tp>
        <v>4.0588235855102539</v>
        <stp/>
        <stp>##V3_BDPV12</stp>
        <stp>JACK US Equity</stp>
        <stp>EQY_REC_CONS</stp>
        <stp>[Comp Table (linked to Bloomberg) v1.9.xlsx]Comp Table - Relative PE!R20C14</stp>
        <tr r="N20" s="1"/>
      </tp>
      <tp>
        <v>16.710257563962561</v>
        <stp/>
        <stp>##V3_BDPV12</stp>
        <stp>FRGI US Equity</stp>
        <stp>EPS_BEF_XO_3YR_GEO_GROWTH</stp>
        <stp>[Comp Table (linked to Bloomberg) v1.9.xlsx]Comp Table - Relative PE!R37C48</stp>
        <tr r="AV37" s="1"/>
      </tp>
      <tp>
        <v>-27.08465444370669</v>
        <stp/>
        <stp>##V3_BDPV12</stp>
        <stp>RRGB US Equity</stp>
        <stp>EPS_BEF_XO_3YR_GEO_GROWTH</stp>
        <stp>[Comp Table (linked to Bloomberg) v1.9.xlsx]Comp Table - Relative PE!R35C48</stp>
        <tr r="AV35" s="1"/>
      </tp>
      <tp>
        <v>4</v>
        <stp/>
        <stp>##V3_BDPV12</stp>
        <stp>JMBA US Equity</stp>
        <stp>EQY_REC_CONS</stp>
        <stp>[Comp Table (linked to Bloomberg) v1.9.xlsx]Comp Table - Relative PE!R52C14</stp>
        <tr r="N52" s="1"/>
      </tp>
      <tp>
        <v>2.1436760000000001</v>
        <stp/>
        <stp>##V3_BDPV12</stp>
        <stp>YUMC US Equity</stp>
        <stp>SHORT_INT_RATIO</stp>
        <stp>[Comp Table (linked to Bloomberg) v1.9.xlsx]Comp Table - Relative PE!R11C8</stp>
        <tr r="H11" s="1"/>
      </tp>
      <tp>
        <v>5.3070579999999996</v>
        <stp/>
        <stp>##V3_BDPV12</stp>
        <stp>DENN US Equity</stp>
        <stp>SHORT_INT_RATIO</stp>
        <stp>[Comp Table (linked to Bloomberg) v1.9.xlsx]Comp Table - Relative PE!R32C8</stp>
        <tr r="H32" s="1"/>
      </tp>
      <tp>
        <v>0.129</v>
        <stp/>
        <stp>##V3_BDPV12</stp>
        <stp>TXRH US Equity</stp>
        <stp>BEST_EEPS_FY2_STDDEV</stp>
        <stp>[Comp Table (linked to Bloomberg) v1.9.xlsx]Comp Table - Relative PE!R19C20</stp>
        <tr r="T19" s="1"/>
      </tp>
      <tp>
        <v>0.16900000000000001</v>
        <stp/>
        <stp>##V3_BDPV12</stp>
        <stp>TXRH US Equity</stp>
        <stp>BEST_EEPS_FY3_STDDEV</stp>
        <stp>[Comp Table (linked to Bloomberg) v1.9.xlsx]Comp Table - Relative PE!R19C21</stp>
        <tr r="U19" s="1"/>
      </tp>
      <tp>
        <v>7.9000000000000001E-2</v>
        <stp/>
        <stp>##V3_BDPV12</stp>
        <stp>TAST US Equity</stp>
        <stp>BEST_EEPS_FY2_STDDEV</stp>
        <stp>[Comp Table (linked to Bloomberg) v1.9.xlsx]Comp Table - Relative PE!R40C20</stp>
        <tr r="T40" s="1"/>
      </tp>
      <tp t="s">
        <v>#N/A N/A</v>
        <stp/>
        <stp>##V3_BDPV12</stp>
        <stp>TAST US Equity</stp>
        <stp>BEST_EEPS_FY3_STDDEV</stp>
        <stp>[Comp Table (linked to Bloomberg) v1.9.xlsx]Comp Table - Relative PE!R40C21</stp>
        <tr r="U40" s="1"/>
      </tp>
      <tp t="s">
        <v>#N/A N/A</v>
        <stp/>
        <stp>##V3_BDPV12</stp>
        <stp>TACO US Equity</stp>
        <stp>BEST_EEPS_FY3_STDDEV</stp>
        <stp>[Comp Table (linked to Bloomberg) v1.9.xlsx]Comp Table - Relative PE!R39C21</stp>
        <tr r="U39" s="1"/>
      </tp>
      <tp>
        <v>2.6000000000000002E-2</v>
        <stp/>
        <stp>##V3_BDPV12</stp>
        <stp>TACO US Equity</stp>
        <stp>BEST_EEPS_FY2_STDDEV</stp>
        <stp>[Comp Table (linked to Bloomberg) v1.9.xlsx]Comp Table - Relative PE!R39C20</stp>
        <tr r="T39" s="1"/>
      </tp>
      <tp>
        <v>21.922789999999999</v>
        <stp/>
        <stp>##V3_BDPV12</stp>
        <stp>WING US Equity</stp>
        <stp>SHORT_INT_RATIO</stp>
        <stp>[Comp Table (linked to Bloomberg) v1.9.xlsx]Comp Table - Relative PE!R33C8</stp>
        <tr r="H33" s="1"/>
      </tp>
      <tp>
        <v>5.4600400000000002</v>
        <stp/>
        <stp>##V3_BDPV12</stp>
        <stp>DNKN US Equity</stp>
        <stp>SHORT_INT_RATIO</stp>
        <stp>[Comp Table (linked to Bloomberg) v1.9.xlsx]Comp Table - Relative PE!R16C8</stp>
        <tr r="H16" s="1"/>
      </tp>
      <tp>
        <v>4.7777776718139648</v>
        <stp/>
        <stp>##V3_BDPV12</stp>
        <stp>HABT US Equity</stp>
        <stp>EQY_REC_CONS</stp>
        <stp>[Comp Table (linked to Bloomberg) v1.9.xlsx]Comp Table - Relative PE!R43C14</stp>
        <tr r="N43" s="1"/>
      </tp>
      <tp>
        <v>8</v>
        <stp/>
        <stp>##V3_BDPV12</stp>
        <stp>SBUX US Equity</stp>
        <stp>BEST_EST_EPS_FY3_NUMEST</stp>
        <stp>[Comp Table (linked to Bloomberg) v1.9.xlsx]Comp Table - Relative PE!R8C18</stp>
        <tr r="R8" s="1"/>
      </tp>
      <tp>
        <v>0.03</v>
        <stp/>
        <stp>##V3_BDPV12</stp>
        <stp>WING US Equity</stp>
        <stp>BEST_EEPS_FY2_STDDEV</stp>
        <stp>[Comp Table (linked to Bloomberg) v1.9.xlsx]Comp Table - Relative PE!R33C20</stp>
        <tr r="T33" s="1"/>
      </tp>
      <tp>
        <v>2.8000000000000001E-2</v>
        <stp/>
        <stp>##V3_BDPV12</stp>
        <stp>WING US Equity</stp>
        <stp>BEST_EEPS_FY3_STDDEV</stp>
        <stp>[Comp Table (linked to Bloomberg) v1.9.xlsx]Comp Table - Relative PE!R33C21</stp>
        <tr r="U33" s="1"/>
      </tp>
      <tp>
        <v>6.0302150000000001</v>
        <stp/>
        <stp>##V3_BDPV12</stp>
        <stp>BOJA US Equity</stp>
        <stp>SHORT_INT_RATIO</stp>
        <stp>[Comp Table (linked to Bloomberg) v1.9.xlsx]Comp Table - Relative PE!R34C8</stp>
        <tr r="H34" s="1"/>
      </tp>
      <tp>
        <v>2.6318169999999999</v>
        <stp/>
        <stp>##V3_BDPV12</stp>
        <stp>ARMK US Equity</stp>
        <stp>SHORT_INT_RATIO</stp>
        <stp>[Comp Table (linked to Bloomberg) v1.9.xlsx]Comp Table - Relative PE!R13C8</stp>
        <tr r="H13" s="1"/>
      </tp>
      <tp t="s">
        <v>Air Freight &amp; Logistics</v>
        <stp/>
        <stp>##V3_BDPV12</stp>
        <stp>FDX US Equity</stp>
        <stp>GICS_SUB_INDUSTRY_NAME</stp>
        <stp>[Comp Table (linked to Bloomberg) v1.9.xlsx]Comp Table - Relative PE!R7C2</stp>
        <tr r="B7" s="1"/>
      </tp>
      <tp>
        <v>3.7969360000000001</v>
        <stp/>
        <stp>##V3_BDPV12</stp>
        <stp>BWLD US Equity</stp>
        <stp>SHORT_INT_RATIO</stp>
        <stp>[Comp Table (linked to Bloomberg) v1.9.xlsx]Comp Table - Relative PE!R23C8</stp>
        <tr r="H23" s="1"/>
      </tp>
      <tp>
        <v>-58.068894589205357</v>
        <stp/>
        <stp>##V3_BDPV12</stp>
        <stp>CMG US Equity</stp>
        <stp>EPS_BEF_XO_3YR_GEO_GROWTH</stp>
        <stp>[Comp Table (linked to Bloomberg) v1.9.xlsx]Comp Table - Relative PE!R10C48</stp>
        <tr r="AV10" s="1"/>
      </tp>
    </main>
    <main first="bloomberg.rtd">
      <tp>
        <v>0.20661199999999999</v>
        <stp/>
        <stp>##V3_BDPV12</stp>
        <stp>SONC US Equity</stp>
        <stp>RT_PX_CHG_PCT_1D</stp>
        <stp>[Comp Table (linked to Bloomberg) v1.9.xlsx]Comp Table - Relative PE!R29C6</stp>
        <tr r="F29" s="1"/>
      </tp>
      <tp t="s">
        <v>Restaurants</v>
        <stp/>
        <stp>##V3_BDPV12</stp>
        <stp>DENN US Equity</stp>
        <stp>GICS_SUB_INDUSTRY_NAME</stp>
        <stp>[Comp Table (linked to Bloomberg) v1.9.xlsx]Comp Table - Relative PE!R32C2</stp>
        <tr r="B32" s="1"/>
      </tp>
      <tp>
        <v>0.86845210727969357</v>
        <stp/>
        <stp>##V3_BDPV12</stp>
        <stp>DFRG US Equity</stp>
        <stp>BEST_EPS</stp>
        <stp>[Comp Table (linked to Bloomberg) v1.9.xlsx]Comp Table - Relative PE!R45C28</stp>
        <stp>BEST_FPERIOD_OVERRIDE</stp>
        <stp>bf</stp>
        <tr r="AB45" s="1"/>
      </tp>
      <tp>
        <v>23</v>
        <stp/>
        <stp>##V3_BDPV12</stp>
        <stp>YUM US Equity</stp>
        <stp>BEST_EEPS_CUR_YR_NUMEST</stp>
        <stp>[Comp Table (linked to Bloomberg) v1.9.xlsx]Comp Table - Relative PE!R9C16</stp>
        <tr r="P9" s="1"/>
      </tp>
      <tp>
        <v>0.64724899999999996</v>
        <stp/>
        <stp>##V3_BDPV12</stp>
        <stp>FOGO US Equity</stp>
        <stp>RT_PX_CHG_PCT_1D</stp>
        <stp>[Comp Table (linked to Bloomberg) v1.9.xlsx]Comp Table - Relative PE!R44C6</stp>
        <tr r="F44" s="1"/>
      </tp>
      <tp>
        <v>0.281528</v>
        <stp/>
        <stp>##V3_BDPV12</stp>
        <stp>CBRL US Equity</stp>
        <stp>RT_PX_CHG_PCT_1D</stp>
        <stp>[Comp Table (linked to Bloomberg) v1.9.xlsx]Comp Table - Relative PE!R17C6</stp>
        <tr r="F17" s="1"/>
      </tp>
      <tp>
        <v>0.53055799999999997</v>
        <stp/>
        <stp>##V3_BDPV12</stp>
        <stp>JACK US Equity</stp>
        <stp>RT_PX_CHG_PCT_1D</stp>
        <stp>[Comp Table (linked to Bloomberg) v1.9.xlsx]Comp Table - Relative PE!R20C6</stp>
        <tr r="F20" s="1"/>
      </tp>
      <tp t="s">
        <v>Restaurants</v>
        <stp/>
        <stp>##V3_BDPV12</stp>
        <stp>SONC US Equity</stp>
        <stp>GICS_SUB_INDUSTRY_NAME</stp>
        <stp>[Comp Table (linked to Bloomberg) v1.9.xlsx]Comp Table - Relative PE!R29C2</stp>
        <tr r="B29" s="1"/>
      </tp>
      <tp>
        <v>0.73434900000000003</v>
        <stp/>
        <stp>##V3_BDPV12</stp>
        <stp>DNKN US Equity</stp>
        <stp>RT_PX_CHG_PCT_1D</stp>
        <stp>[Comp Table (linked to Bloomberg) v1.9.xlsx]Comp Table - Relative PE!R16C6</stp>
        <tr r="F16" s="1"/>
      </tp>
      <tp>
        <v>-0.84134600000000004</v>
        <stp/>
        <stp>##V3_BDPV12</stp>
        <stp>BJRI US Equity</stp>
        <stp>RT_PX_CHG_PCT_1D</stp>
        <stp>[Comp Table (linked to Bloomberg) v1.9.xlsx]Comp Table - Relative PE!R31C6</stp>
        <tr r="F31" s="1"/>
      </tp>
      <tp>
        <v>5.2055999999999998E-2</v>
        <stp/>
        <stp>##V3_BDPV12</stp>
        <stp>BLMN US Equity</stp>
        <stp>RT_PX_CHG_PCT_1D</stp>
        <stp>[Comp Table (linked to Bloomberg) v1.9.xlsx]Comp Table - Relative PE!R26C6</stp>
        <tr r="F26" s="1"/>
      </tp>
      <tp>
        <v>-0.35714299999999999</v>
        <stp/>
        <stp>##V3_BDPV12</stp>
        <stp>ARMK US Equity</stp>
        <stp>RT_PX_CHG_PCT_1D</stp>
        <stp>[Comp Table (linked to Bloomberg) v1.9.xlsx]Comp Table - Relative PE!R13C6</stp>
        <tr r="F13" s="1"/>
      </tp>
      <tp>
        <v>5.0739463601532572E-2</v>
        <stp/>
        <stp>##V3_BDPV12</stp>
        <stp>NDLS US Equity</stp>
        <stp>BEST_EPS</stp>
        <stp>[Comp Table (linked to Bloomberg) v1.9.xlsx]Comp Table - Relative PE!R49C28</stp>
        <stp>BEST_FPERIOD_OVERRIDE</stp>
        <stp>bf</stp>
        <tr r="AB49" s="1"/>
      </tp>
      <tp t="s">
        <v>Restaurants</v>
        <stp/>
        <stp>##V3_BDPV12</stp>
        <stp>CBRL US Equity</stp>
        <stp>GICS_SUB_INDUSTRY_NAME</stp>
        <stp>[Comp Table (linked to Bloomberg) v1.9.xlsx]Comp Table - Relative PE!R17C2</stp>
        <tr r="B17" s="1"/>
      </tp>
      <tp>
        <v>0.48766283524904219</v>
        <stp/>
        <stp>##V3_BDPV12</stp>
        <stp>WEN US Equity</stp>
        <stp>BEST_EPS</stp>
        <stp>[Comp Table (linked to Bloomberg) v1.9.xlsx]Comp Table - Relative PE!R18C28</stp>
        <stp>BEST_FPERIOD_OVERRIDE</stp>
        <stp>bf</stp>
        <tr r="AB18" s="1"/>
      </tp>
      <tp>
        <v>0.60281992337164747</v>
        <stp/>
        <stp>##V3_BDPV12</stp>
        <stp>DENN US Equity</stp>
        <stp>BEST_EPS</stp>
        <stp>[Comp Table (linked to Bloomberg) v1.9.xlsx]Comp Table - Relative PE!R32C28</stp>
        <stp>BEST_FPERIOD_OVERRIDE</stp>
        <stp>bf</stp>
        <tr r="AB32" s="1"/>
      </tp>
      <tp t="s">
        <v>Restaurants</v>
        <stp/>
        <stp>##V3_BDPV12</stp>
        <stp>PBPB US Equity</stp>
        <stp>GICS_SUB_INDUSTRY_NAME</stp>
        <stp>[Comp Table (linked to Bloomberg) v1.9.xlsx]Comp Table - Relative PE!R46C2</stp>
        <tr r="B46" s="1"/>
      </tp>
      <tp>
        <v>3.1270000000000002</v>
        <stp/>
        <stp>##V3_BDPV12</stp>
        <stp>YUM US Equity</stp>
        <stp>BEST_EPS_NXT_YR</stp>
        <stp>[Comp Table (linked to Bloomberg) v1.9.xlsx]Comp Table - Relative PE!R9C29</stp>
        <tr r="AC9" s="1"/>
      </tp>
      <tp>
        <v>1.27119</v>
        <stp/>
        <stp>##V3_BDPV12</stp>
        <stp>FRGI US Equity</stp>
        <stp>RT_PX_CHG_PCT_1D</stp>
        <stp>[Comp Table (linked to Bloomberg) v1.9.xlsx]Comp Table - Relative PE!R37C6</stp>
        <tr r="F37" s="1"/>
      </tp>
      <tp>
        <v>0.744417</v>
        <stp/>
        <stp>##V3_BDPV12</stp>
        <stp>RUTH US Equity</stp>
        <stp>RT_PX_CHG_PCT_1D</stp>
        <stp>[Comp Table (linked to Bloomberg) v1.9.xlsx]Comp Table - Relative PE!R36C6</stp>
        <tr r="F36" s="1"/>
      </tp>
      <tp>
        <v>27.349760269069815</v>
        <stp/>
        <stp>##V3_BDPV12</stp>
        <stp>YUM US Equity</stp>
        <stp>5YR_AVG_RETURN_ON_INVESTED_CPTL</stp>
        <stp>[Comp Table (linked to Bloomberg) v1.9.xlsx]Comp Table - Relative PE!R9C49</stp>
        <tr r="AW9" s="1"/>
      </tp>
      <tp t="s">
        <v>Restaurants</v>
        <stp/>
        <stp>##V3_BDPV12</stp>
        <stp>DFRG US Equity</stp>
        <stp>GICS_SUB_INDUSTRY_NAME</stp>
        <stp>[Comp Table (linked to Bloomberg) v1.9.xlsx]Comp Table - Relative PE!R45C2</stp>
        <tr r="B45" s="1"/>
      </tp>
      <tp>
        <v>0.48918773946360156</v>
        <stp/>
        <stp>##V3_BDPV12</stp>
        <stp>PBPB US Equity</stp>
        <stp>BEST_EPS</stp>
        <stp>[Comp Table (linked to Bloomberg) v1.9.xlsx]Comp Table - Relative PE!R46C28</stp>
        <stp>BEST_FPERIOD_OVERRIDE</stp>
        <stp>bf</stp>
        <tr r="AB46" s="1"/>
      </tp>
      <tp>
        <v>8.7233256704980828</v>
        <stp/>
        <stp>##V3_BDPV12</stp>
        <stp>CBRL US Equity</stp>
        <stp>BEST_EPS</stp>
        <stp>[Comp Table (linked to Bloomberg) v1.9.xlsx]Comp Table - Relative PE!R17C28</stp>
        <stp>BEST_FPERIOD_OVERRIDE</stp>
        <stp>bf</stp>
        <tr r="AB17" s="1"/>
      </tp>
      <tp>
        <v>10.323240231081945</v>
        <stp/>
        <stp>##V3_BDPV12</stp>
        <stp>CHUY US Equity</stp>
        <stp>5YR_AVG_RETURN_ON_INVESTED_CPTL</stp>
        <stp>[Comp Table (linked to Bloomberg) v1.9.xlsx]Comp Table - Relative PE!R41C49</stp>
        <tr r="AW41" s="1"/>
      </tp>
      <tp>
        <v>19.304302254576879</v>
        <stp/>
        <stp>##V3_BDPV12</stp>
        <stp>CMG US Equity</stp>
        <stp>5YR_AVG_RETURN_ON_INVESTED_CPTL</stp>
        <stp>[Comp Table (linked to Bloomberg) v1.9.xlsx]Comp Table - Relative PE!R10C49</stp>
        <tr r="AW10" s="1"/>
      </tp>
      <tp>
        <v>8.3388173074285419</v>
        <stp/>
        <stp>##V3_BDPV12</stp>
        <stp>PLAY US Equity</stp>
        <stp>5YR_AVG_RETURN_ON_INVESTED_CPTL</stp>
        <stp>[Comp Table (linked to Bloomberg) v1.9.xlsx]Comp Table - Relative PE!R24C49</stp>
        <tr r="AW24" s="1"/>
      </tp>
      <tp>
        <v>0.62644999999999995</v>
        <stp/>
        <stp>##V3_BDPV12</stp>
        <stp>EAT US Equity</stp>
        <stp>RT_PX_CHG_PCT_1D</stp>
        <stp>[Comp Table (linked to Bloomberg) v1.9.xlsx]Comp Table - Relative PE!R25C6</stp>
        <tr r="F25" s="1"/>
      </tp>
      <tp t="s">
        <v>Restaurants</v>
        <stp/>
        <stp>##V3_BDPV12</stp>
        <stp>HABT US Equity</stp>
        <stp>GICS_SUB_INDUSTRY_NAME</stp>
        <stp>[Comp Table (linked to Bloomberg) v1.9.xlsx]Comp Table - Relative PE!R43C2</stp>
        <tr r="B43" s="1"/>
      </tp>
      <tp>
        <v>7.6998467432950193</v>
        <stp/>
        <stp>##V3_BDPV12</stp>
        <stp>BH US Equity</stp>
        <stp>BEST_EPS</stp>
        <stp>[Comp Table (linked to Bloomberg) v1.9.xlsx]Comp Table - Relative PE!R38C28</stp>
        <stp>BEST_FPERIOD_OVERRIDE</stp>
        <stp>bf</stp>
        <tr r="AB38" s="1"/>
      </tp>
      <tp t="s">
        <v>#N/A N/A</v>
        <stp/>
        <stp>##V3_BDPV12</stp>
        <stp>RT US Equity</stp>
        <stp>BEST_EPS</stp>
        <stp>[Comp Table (linked to Bloomberg) v1.9.xlsx]Comp Table - Relative PE!R50C28</stp>
        <stp>BEST_FPERIOD_OVERRIDE</stp>
        <stp>bf</stp>
        <tr r="AB50" s="1"/>
      </tp>
      <tp>
        <v>0.408163</v>
        <stp/>
        <stp>##V3_BDPV12</stp>
        <stp>DENN US Equity</stp>
        <stp>RT_PX_CHG_PCT_1D</stp>
        <stp>[Comp Table (linked to Bloomberg) v1.9.xlsx]Comp Table - Relative PE!R32C6</stp>
        <tr r="F32" s="1"/>
      </tp>
      <tp t="e">
        <v>#N/A</v>
        <stp/>
        <stp>##V3_BDHV12</stp>
        <stp>RT US Equity</stp>
        <stp>BEST_PE_RATIO</stp>
        <stp>ed-10ay</stp>
        <stp/>
        <stp>[Comp Table (linked to Bloomberg) v1.9.xlsx]Comp Table - Relative PE!R50C43</stp>
        <stp>per</stp>
        <stp>am</stp>
        <stp>days=a</stp>
        <stp>dts=h</stp>
        <stp>BEST_FPERIOD_OVERRIDE</stp>
        <stp>1BF</stp>
        <stp>array=true</stp>
        <tr r="AQ50" s="1"/>
      </tp>
      <tp t="s">
        <v>Restaurants</v>
        <stp/>
        <stp>##V3_BDPV12</stp>
        <stp>JACK US Equity</stp>
        <stp>GICS_SUB_INDUSTRY_NAME</stp>
        <stp>[Comp Table (linked to Bloomberg) v1.9.xlsx]Comp Table - Relative PE!R20C2</stp>
        <tr r="B20" s="1"/>
      </tp>
      <tp t="s">
        <v>Restaurants</v>
        <stp/>
        <stp>##V3_BDPV12</stp>
        <stp>TAST US Equity</stp>
        <stp>GICS_SUB_INDUSTRY_NAME</stp>
        <stp>[Comp Table (linked to Bloomberg) v1.9.xlsx]Comp Table - Relative PE!R40C2</stp>
        <tr r="B40" s="1"/>
      </tp>
      <tp t="s">
        <v>Restaurants</v>
        <stp/>
        <stp>##V3_BDPV12</stp>
        <stp>RT US Equity</stp>
        <stp>GICS_SUB_INDUSTRY_NAME</stp>
        <stp>[Comp Table (linked to Bloomberg) v1.9.xlsx]Comp Table - Relative PE!R50C2</stp>
        <tr r="B50" s="1"/>
      </tp>
      <tp>
        <v>0.90681699999999998</v>
        <stp/>
        <stp>##V3_BDPV12</stp>
        <stp>YUM US Equity</stp>
        <stp>RT_PX_CHG_PCT_1D</stp>
        <stp>[Comp Table (linked to Bloomberg) v1.9.xlsx]Comp Table - Relative PE!R9C6</stp>
        <tr r="F9" s="1"/>
      </tp>
      <tp>
        <v>0</v>
        <stp/>
        <stp>##V3_BDPV12</stp>
        <stp>LOCO US Equity</stp>
        <stp>RT_PX_CHG_PCT_1D</stp>
        <stp>[Comp Table (linked to Bloomberg) v1.9.xlsx]Comp Table - Relative PE!R42C6</stp>
        <tr r="F42" s="1"/>
      </tp>
      <tp t="s">
        <v>Restaurants</v>
        <stp/>
        <stp>##V3_BDPV12</stp>
        <stp>SHAK US Equity</stp>
        <stp>GICS_SUB_INDUSTRY_NAME</stp>
        <stp>[Comp Table (linked to Bloomberg) v1.9.xlsx]Comp Table - Relative PE!R28C2</stp>
        <tr r="B28" s="1"/>
      </tp>
      <tp>
        <v>3.1241992337164755</v>
        <stp/>
        <stp>##V3_BDPV12</stp>
        <stp>CAKE US Equity</stp>
        <stp>BEST_EPS</stp>
        <stp>[Comp Table (linked to Bloomberg) v1.9.xlsx]Comp Table - Relative PE!R21C28</stp>
        <stp>BEST_FPERIOD_OVERRIDE</stp>
        <stp>bf</stp>
        <tr r="AB21" s="1"/>
      </tp>
      <tp>
        <v>0.29529118773946361</v>
        <stp/>
        <stp>##V3_BDPV12</stp>
        <stp>HABT US Equity</stp>
        <stp>BEST_EPS</stp>
        <stp>[Comp Table (linked to Bloomberg) v1.9.xlsx]Comp Table - Relative PE!R43C28</stp>
        <stp>BEST_FPERIOD_OVERRIDE</stp>
        <stp>bf</stp>
        <tr r="AB43" s="1"/>
      </tp>
      <tp>
        <v>0.55885823754789277</v>
        <stp/>
        <stp>##V3_BDPV12</stp>
        <stp>TACO US Equity</stp>
        <stp>BEST_EPS</stp>
        <stp>[Comp Table (linked to Bloomberg) v1.9.xlsx]Comp Table - Relative PE!R39C28</stp>
        <stp>BEST_FPERIOD_OVERRIDE</stp>
        <stp>bf</stp>
        <tr r="AB39" s="1"/>
      </tp>
      <tp>
        <v>4.9206206896551725</v>
        <stp/>
        <stp>##V3_BDPV12</stp>
        <stp>JACK US Equity</stp>
        <stp>BEST_EPS</stp>
        <stp>[Comp Table (linked to Bloomberg) v1.9.xlsx]Comp Table - Relative PE!R20C28</stp>
        <stp>BEST_FPERIOD_OVERRIDE</stp>
        <stp>bf</stp>
        <tr r="AB20" s="1"/>
      </tp>
      <tp t="s">
        <v>Restaurants</v>
        <stp/>
        <stp>##V3_BDPV12</stp>
        <stp>CAKE US Equity</stp>
        <stp>GICS_SUB_INDUSTRY_NAME</stp>
        <stp>[Comp Table (linked to Bloomberg) v1.9.xlsx]Comp Table - Relative PE!R21C2</stp>
        <tr r="B21" s="1"/>
      </tp>
      <tp>
        <v>0.36524137931034484</v>
        <stp/>
        <stp>##V3_BDPV12</stp>
        <stp>TAST US Equity</stp>
        <stp>BEST_EPS</stp>
        <stp>[Comp Table (linked to Bloomberg) v1.9.xlsx]Comp Table - Relative PE!R40C28</stp>
        <stp>BEST_FPERIOD_OVERRIDE</stp>
        <stp>bf</stp>
        <tr r="AB40" s="1"/>
      </tp>
      <tp t="s">
        <v>#N/A N/A</v>
        <stp/>
        <stp>##V3_BDPV12</stp>
        <stp>NATH US Equity</stp>
        <stp>BEST_EPS</stp>
        <stp>[Comp Table (linked to Bloomberg) v1.9.xlsx]Comp Table - Relative PE!R48C28</stp>
        <stp>BEST_FPERIOD_OVERRIDE</stp>
        <stp>bf</stp>
        <tr r="AB48" s="1"/>
      </tp>
      <tp t="s">
        <v>#N/A N/A</v>
        <stp/>
        <stp>##V3_BDPV12</stp>
        <stp>HABT US Equity</stp>
        <stp>5YR_AVG_RETURN_ON_INVESTED_CPTL</stp>
        <stp>[Comp Table (linked to Bloomberg) v1.9.xlsx]Comp Table - Relative PE!R43C49</stp>
        <tr r="AW43" s="1"/>
      </tp>
      <tp>
        <v>2.5901287034253055</v>
        <stp/>
        <stp>##V3_BDPV12</stp>
        <stp>TAST US Equity</stp>
        <stp>5YR_AVG_RETURN_ON_INVESTED_CPTL</stp>
        <stp>[Comp Table (linked to Bloomberg) v1.9.xlsx]Comp Table - Relative PE!R40C49</stp>
        <tr r="AW40" s="1"/>
      </tp>
      <tp>
        <v>0.27933000000000002</v>
        <stp/>
        <stp>##V3_BDPV12</stp>
        <stp>DFRG US Equity</stp>
        <stp>RT_PX_CHG_PCT_1D</stp>
        <stp>[Comp Table (linked to Bloomberg) v1.9.xlsx]Comp Table - Relative PE!R45C6</stp>
        <tr r="F45" s="1"/>
      </tp>
      <tp>
        <v>1.3016799999999999</v>
        <stp/>
        <stp>##V3_BDPV12</stp>
        <stp>BOBE US Equity</stp>
        <stp>RT_PX_CHG_PCT_1D</stp>
        <stp>[Comp Table (linked to Bloomberg) v1.9.xlsx]Comp Table - Relative PE!R27C6</stp>
        <tr r="F27" s="1"/>
      </tp>
      <tp>
        <v>0.76312599999999997</v>
        <stp/>
        <stp>##V3_BDPV12</stp>
        <stp>YUMC US Equity</stp>
        <stp>RT_PX_CHG_PCT_1D</stp>
        <stp>[Comp Table (linked to Bloomberg) v1.9.xlsx]Comp Table - Relative PE!R11C6</stp>
        <tr r="F11" s="1"/>
      </tp>
      <tp>
        <v>2.4637509578544061</v>
        <stp/>
        <stp>##V3_BDPV12</stp>
        <stp>DNKN US Equity</stp>
        <stp>BEST_EPS</stp>
        <stp>[Comp Table (linked to Bloomberg) v1.9.xlsx]Comp Table - Relative PE!R16C28</stp>
        <stp>BEST_FPERIOD_OVERRIDE</stp>
        <stp>bf</stp>
        <tr r="AB16" s="1"/>
      </tp>
      <tp t="s">
        <v>Restaurants</v>
        <stp/>
        <stp>##V3_BDPV12</stp>
        <stp>JMBA US Equity</stp>
        <stp>GICS_SUB_INDUSTRY_NAME</stp>
        <stp>[Comp Table (linked to Bloomberg) v1.9.xlsx]Comp Table - Relative PE!R52C2</stp>
        <tr r="B52" s="1"/>
      </tp>
      <tp t="s">
        <v>#N/A N/A</v>
        <stp/>
        <stp>##V3_BDPV12</stp>
        <stp>BH US Equity</stp>
        <stp>5_YEAR_AVERAGE_ADJUSTED_ROE</stp>
        <stp>[Comp Table (linked to Bloomberg) v1.9.xlsx]Comp Table - Relative PE!R38C50</stp>
        <tr r="AX38" s="1"/>
      </tp>
      <tp>
        <v>8.1333180076628349</v>
        <stp/>
        <stp>##V3_BDPV12</stp>
        <stp>PNRA US Equity</stp>
        <stp>BEST_EPS</stp>
        <stp>[Comp Table (linked to Bloomberg) v1.9.xlsx]Comp Table - Relative PE!R15C28</stp>
        <stp>BEST_FPERIOD_OVERRIDE</stp>
        <stp>bf</stp>
        <tr r="AB15" s="1"/>
      </tp>
      <tp>
        <v>-1.0843400000000001</v>
        <stp/>
        <stp>##V3_BDPV12</stp>
        <stp>JMBA US Equity</stp>
        <stp>RT_PX_CHG_PCT_1D</stp>
        <stp>[Comp Table (linked to Bloomberg) v1.9.xlsx]Comp Table - Relative PE!R52C6</stp>
        <tr r="F52" s="1"/>
      </tp>
      <tp>
        <v>0.36574200000000001</v>
        <stp/>
        <stp>##V3_BDPV12</stp>
        <stp>SHAK US Equity</stp>
        <stp>RT_PX_CHG_PCT_1D</stp>
        <stp>[Comp Table (linked to Bloomberg) v1.9.xlsx]Comp Table - Relative PE!R28C6</stp>
        <tr r="F28" s="1"/>
      </tp>
      <tp>
        <v>-0.699573</v>
        <stp/>
        <stp>##V3_BDPV12</stp>
        <stp>PZZA US Equity</stp>
        <stp>RT_PX_CHG_PCT_1D</stp>
        <stp>[Comp Table (linked to Bloomberg) v1.9.xlsx]Comp Table - Relative PE!R22C6</stp>
        <tr r="F22" s="1"/>
      </tp>
      <tp>
        <v>1.3467241379310346</v>
        <stp/>
        <stp>##V3_BDPV12</stp>
        <stp>SONC US Equity</stp>
        <stp>BEST_EPS</stp>
        <stp>[Comp Table (linked to Bloomberg) v1.9.xlsx]Comp Table - Relative PE!R29C28</stp>
        <stp>BEST_FPERIOD_OVERRIDE</stp>
        <stp>bf</stp>
        <tr r="AB29" s="1"/>
      </tp>
      <tp>
        <v>0.95914942528735636</v>
        <stp/>
        <stp>##V3_BDPV12</stp>
        <stp>BOJA US Equity</stp>
        <stp>BEST_EPS</stp>
        <stp>[Comp Table (linked to Bloomberg) v1.9.xlsx]Comp Table - Relative PE!R34C28</stp>
        <stp>BEST_FPERIOD_OVERRIDE</stp>
        <stp>bf</stp>
        <tr r="AB34" s="1"/>
      </tp>
      <tp>
        <v>0.68046360153256702</v>
        <stp/>
        <stp>##V3_BDPV12</stp>
        <stp>LOCO US Equity</stp>
        <stp>BEST_EPS</stp>
        <stp>[Comp Table (linked to Bloomberg) v1.9.xlsx]Comp Table - Relative PE!R42C28</stp>
        <stp>BEST_FPERIOD_OVERRIDE</stp>
        <stp>bf</stp>
        <tr r="AB42" s="1"/>
      </tp>
      <tp>
        <v>0.938911877394636</v>
        <stp/>
        <stp>##V3_BDPV12</stp>
        <stp>FOGO US Equity</stp>
        <stp>BEST_EPS</stp>
        <stp>[Comp Table (linked to Bloomberg) v1.9.xlsx]Comp Table - Relative PE!R44C28</stp>
        <stp>BEST_FPERIOD_OVERRIDE</stp>
        <stp>bf</stp>
        <tr r="AB44" s="1"/>
      </tp>
      <tp>
        <v>2.5349425287356322</v>
        <stp/>
        <stp>##V3_BDPV12</stp>
        <stp>BOBE US Equity</stp>
        <stp>BEST_EPS</stp>
        <stp>[Comp Table (linked to Bloomberg) v1.9.xlsx]Comp Table - Relative PE!R27C28</stp>
        <stp>BEST_FPERIOD_OVERRIDE</stp>
        <stp>bf</stp>
        <tr r="AB27" s="1"/>
      </tp>
      <tp>
        <v>6.4003831417624529E-2</v>
        <stp/>
        <stp>##V3_BDPV12</stp>
        <stp>ZOES US Equity</stp>
        <stp>BEST_EPS</stp>
        <stp>[Comp Table (linked to Bloomberg) v1.9.xlsx]Comp Table - Relative PE!R47C28</stp>
        <stp>BEST_FPERIOD_OVERRIDE</stp>
        <stp>bf</stp>
        <tr r="AB47" s="1"/>
      </tp>
      <tp t="s">
        <v>Restaurants</v>
        <stp/>
        <stp>##V3_BDPV12</stp>
        <stp>WEN US Equity</stp>
        <stp>GICS_SUB_INDUSTRY_NAME</stp>
        <stp>[Comp Table (linked to Bloomberg) v1.9.xlsx]Comp Table - Relative PE!R18C2</stp>
        <tr r="B18" s="1"/>
      </tp>
      <tp>
        <v>-0.61585800000000002</v>
        <stp/>
        <stp>##V3_BDPV12</stp>
        <stp>NATH US Equity</stp>
        <stp>RT_PX_CHG_PCT_1D</stp>
        <stp>[Comp Table (linked to Bloomberg) v1.9.xlsx]Comp Table - Relative PE!R48C6</stp>
        <tr r="F48" s="1"/>
      </tp>
      <tp>
        <v>-0.52086299999999996</v>
        <stp/>
        <stp>##V3_BDPV12</stp>
        <stp>DPZ US Equity</stp>
        <stp>RT_PX_CHG_PCT_1D</stp>
        <stp>[Comp Table (linked to Bloomberg) v1.9.xlsx]Comp Table - Relative PE!R14C6</stp>
        <tr r="F14" s="1"/>
      </tp>
      <tp>
        <v>1.4297279693486591</v>
        <stp/>
        <stp>##V3_BDPV12</stp>
        <stp>BLMN US Equity</stp>
        <stp>BEST_EPS</stp>
        <stp>[Comp Table (linked to Bloomberg) v1.9.xlsx]Comp Table - Relative PE!R26C28</stp>
        <stp>BEST_FPERIOD_OVERRIDE</stp>
        <stp>bf</stp>
        <tr r="AB26" s="1"/>
      </tp>
      <tp t="s">
        <v>Restaurants</v>
        <stp/>
        <stp>##V3_BDPV12</stp>
        <stp>LOCO US Equity</stp>
        <stp>GICS_SUB_INDUSTRY_NAME</stp>
        <stp>[Comp Table (linked to Bloomberg) v1.9.xlsx]Comp Table - Relative PE!R42C2</stp>
        <tr r="B42" s="1"/>
      </tp>
      <tp t="s">
        <v>Restaurants</v>
        <stp/>
        <stp>##V3_BDPV12</stp>
        <stp>NDLS US Equity</stp>
        <stp>GICS_SUB_INDUSTRY_NAME</stp>
        <stp>[Comp Table (linked to Bloomberg) v1.9.xlsx]Comp Table - Relative PE!R49C2</stp>
        <tr r="B49" s="1"/>
      </tp>
      <tp>
        <v>2.5117969348659006</v>
        <stp/>
        <stp>##V3_BDPV12</stp>
        <stp>PLAY US Equity</stp>
        <stp>BEST_EPS</stp>
        <stp>[Comp Table (linked to Bloomberg) v1.9.xlsx]Comp Table - Relative PE!R24C28</stp>
        <stp>BEST_FPERIOD_OVERRIDE</stp>
        <stp>bf</stp>
        <tr r="AB24" s="1"/>
      </tp>
      <tp>
        <v>10.052076144216603</v>
        <stp/>
        <stp>##V3_BDPV12</stp>
        <stp>DRI US Equity</stp>
        <stp>5YR_AVG_RETURN_ON_INVESTED_CPTL</stp>
        <stp>[Comp Table (linked to Bloomberg) v1.9.xlsx]Comp Table - Relative PE!R12C49</stp>
        <tr r="AW12" s="1"/>
      </tp>
      <tp>
        <v>0.85856299999999997</v>
        <stp/>
        <stp>##V3_BDPV12</stp>
        <stp>TXRH US Equity</stp>
        <stp>RT_PX_CHG_PCT_1D</stp>
        <stp>[Comp Table (linked to Bloomberg) v1.9.xlsx]Comp Table - Relative PE!R19C6</stp>
        <tr r="F19" s="1"/>
      </tp>
      <tp>
        <v>0.34624521072796932</v>
        <stp/>
        <stp>##V3_BDPV12</stp>
        <stp>JMBA US Equity</stp>
        <stp>BEST_EPS</stp>
        <stp>[Comp Table (linked to Bloomberg) v1.9.xlsx]Comp Table - Relative PE!R52C28</stp>
        <stp>BEST_FPERIOD_OVERRIDE</stp>
        <stp>bf</stp>
        <tr r="AB52" s="1"/>
      </tp>
      <tp>
        <v>23</v>
        <stp/>
        <stp>##V3_BDPV12</stp>
        <stp>YUM US Equity</stp>
        <stp>BEST_EEPS_NXT_YR_NUMEST</stp>
        <stp>[Comp Table (linked to Bloomberg) v1.9.xlsx]Comp Table - Relative PE!R9C17</stp>
        <tr r="Q9" s="1"/>
      </tp>
      <tp>
        <v>4.0551959771570285</v>
        <stp/>
        <stp>##V3_BDPV12</stp>
        <stp>WEN US Equity</stp>
        <stp>5YR_AVG_RETURN_ON_INVESTED_CPTL</stp>
        <stp>[Comp Table (linked to Bloomberg) v1.9.xlsx]Comp Table - Relative PE!R18C49</stp>
        <tr r="AW18" s="1"/>
      </tp>
      <tp>
        <v>8.2873057698123311</v>
        <stp/>
        <stp>##V3_BDPV12</stp>
        <stp>DIN US Equity</stp>
        <stp>5YR_AVG_RETURN_ON_INVESTED_CPTL</stp>
        <stp>[Comp Table (linked to Bloomberg) v1.9.xlsx]Comp Table - Relative PE!R30C49</stp>
        <tr r="AW30" s="1"/>
      </tp>
      <tp>
        <v>0.77881599999999995</v>
        <stp/>
        <stp>##V3_BDPV12</stp>
        <stp>TACO US Equity</stp>
        <stp>RT_PX_CHG_PCT_1D</stp>
        <stp>[Comp Table (linked to Bloomberg) v1.9.xlsx]Comp Table - Relative PE!R39C6</stp>
        <tr r="F39" s="1"/>
      </tp>
      <tp t="s">
        <v>Restaurants</v>
        <stp/>
        <stp>##V3_BDPV12</stp>
        <stp>FOGO US Equity</stp>
        <stp>GICS_SUB_INDUSTRY_NAME</stp>
        <stp>[Comp Table (linked to Bloomberg) v1.9.xlsx]Comp Table - Relative PE!R44C2</stp>
        <tr r="B44" s="1"/>
      </tp>
      <tp t="s">
        <v>Restaurants</v>
        <stp/>
        <stp>##V3_BDPV12</stp>
        <stp>BOJA US Equity</stp>
        <stp>GICS_SUB_INDUSTRY_NAME</stp>
        <stp>[Comp Table (linked to Bloomberg) v1.9.xlsx]Comp Table - Relative PE!R34C2</stp>
        <tr r="B34" s="1"/>
      </tp>
      <tp t="s">
        <v>Restaurants</v>
        <stp/>
        <stp>##V3_BDPV12</stp>
        <stp>PNRA US Equity</stp>
        <stp>GICS_SUB_INDUSTRY_NAME</stp>
        <stp>[Comp Table (linked to Bloomberg) v1.9.xlsx]Comp Table - Relative PE!R15C2</stp>
        <tr r="B15" s="1"/>
      </tp>
      <tp t="s">
        <v>Restaurants</v>
        <stp/>
        <stp>##V3_BDPV12</stp>
        <stp>BJRI US Equity</stp>
        <stp>GICS_SUB_INDUSTRY_NAME</stp>
        <stp>[Comp Table (linked to Bloomberg) v1.9.xlsx]Comp Table - Relative PE!R31C2</stp>
        <tr r="B31" s="1"/>
      </tp>
      <tp>
        <v>1.8821302681992336</v>
        <stp/>
        <stp>##V3_BDPV12</stp>
        <stp>BJRI US Equity</stp>
        <stp>BEST_EPS</stp>
        <stp>[Comp Table (linked to Bloomberg) v1.9.xlsx]Comp Table - Relative PE!R31C28</stp>
        <stp>BEST_FPERIOD_OVERRIDE</stp>
        <stp>bf</stp>
        <tr r="AB31" s="1"/>
      </tp>
      <tp>
        <v>1.0794900000000001</v>
        <stp/>
        <stp>##V3_BDPV12</stp>
        <stp>BWLD US Equity</stp>
        <stp>RT_PX_CHG_PCT_1D</stp>
        <stp>[Comp Table (linked to Bloomberg) v1.9.xlsx]Comp Table - Relative PE!R23C6</stp>
        <tr r="F23" s="1"/>
      </tp>
      <tp>
        <v>0.43440499999999999</v>
        <stp/>
        <stp>##V3_BDPV12</stp>
        <stp>RRGB US Equity</stp>
        <stp>RT_PX_CHG_PCT_1D</stp>
        <stp>[Comp Table (linked to Bloomberg) v1.9.xlsx]Comp Table - Relative PE!R35C6</stp>
        <tr r="F35" s="1"/>
      </tp>
      <tp>
        <v>-0.49751200000000001</v>
        <stp/>
        <stp>##V3_BDPV12</stp>
        <stp>JAX US Equity</stp>
        <stp>RT_PX_CHG_PCT_1D</stp>
        <stp>[Comp Table (linked to Bloomberg) v1.9.xlsx]Comp Table - Relative PE!R51C6</stp>
        <tr r="F51" s="1"/>
      </tp>
      <tp t="s">
        <v>Restaurants</v>
        <stp/>
        <stp>##V3_BDPV12</stp>
        <stp>BLMN US Equity</stp>
        <stp>GICS_SUB_INDUSTRY_NAME</stp>
        <stp>[Comp Table (linked to Bloomberg) v1.9.xlsx]Comp Table - Relative PE!R26C2</stp>
        <tr r="B26" s="1"/>
      </tp>
      <tp t="s">
        <v>Restaurants</v>
        <stp/>
        <stp>##V3_BDPV12</stp>
        <stp>WING US Equity</stp>
        <stp>GICS_SUB_INDUSTRY_NAME</stp>
        <stp>[Comp Table (linked to Bloomberg) v1.9.xlsx]Comp Table - Relative PE!R33C2</stp>
        <tr r="B33" s="1"/>
      </tp>
      <tp>
        <v>0.97386799999999996</v>
        <stp/>
        <stp>##V3_BDPV12</stp>
        <stp>CAKE US Equity</stp>
        <stp>RT_PX_CHG_PCT_1D</stp>
        <stp>[Comp Table (linked to Bloomberg) v1.9.xlsx]Comp Table - Relative PE!R21C6</stp>
        <tr r="F21" s="1"/>
      </tp>
      <tp>
        <v>0</v>
        <stp/>
        <stp>##V3_BDPV12</stp>
        <stp>WING US Equity</stp>
        <stp>RT_PX_CHG_PCT_1D</stp>
        <stp>[Comp Table (linked to Bloomberg) v1.9.xlsx]Comp Table - Relative PE!R33C6</stp>
        <tr r="F33" s="1"/>
      </tp>
      <tp>
        <v>-7.9307000000000002E-2</v>
        <stp/>
        <stp>##V3_BDPV12</stp>
        <stp>PNRA US Equity</stp>
        <stp>RT_PX_CHG_PCT_1D</stp>
        <stp>[Comp Table (linked to Bloomberg) v1.9.xlsx]Comp Table - Relative PE!R15C6</stp>
        <tr r="F15" s="1"/>
      </tp>
      <tp>
        <v>0.724638</v>
        <stp/>
        <stp>##V3_BDPV12</stp>
        <stp>PBPB US Equity</stp>
        <stp>RT_PX_CHG_PCT_1D</stp>
        <stp>[Comp Table (linked to Bloomberg) v1.9.xlsx]Comp Table - Relative PE!R46C6</stp>
        <tr r="F46" s="1"/>
      </tp>
      <tp>
        <v>0.53783524904214564</v>
        <stp/>
        <stp>##V3_BDPV12</stp>
        <stp>SHAK US Equity</stp>
        <stp>BEST_EPS</stp>
        <stp>[Comp Table (linked to Bloomberg) v1.9.xlsx]Comp Table - Relative PE!R28C28</stp>
        <stp>BEST_FPERIOD_OVERRIDE</stp>
        <stp>bf</stp>
        <tr r="AB28" s="1"/>
      </tp>
      <tp t="s">
        <v>Restaurants</v>
        <stp/>
        <stp>##V3_BDPV12</stp>
        <stp>NATH US Equity</stp>
        <stp>GICS_SUB_INDUSTRY_NAME</stp>
        <stp>[Comp Table (linked to Bloomberg) v1.9.xlsx]Comp Table - Relative PE!R48C2</stp>
        <tr r="B48" s="1"/>
      </tp>
      <tp t="s">
        <v>Restaurants</v>
        <stp/>
        <stp>##V3_BDPV12</stp>
        <stp>CHUY US Equity</stp>
        <stp>GICS_SUB_INDUSTRY_NAME</stp>
        <stp>[Comp Table (linked to Bloomberg) v1.9.xlsx]Comp Table - Relative PE!R41C2</stp>
        <tr r="B41" s="1"/>
      </tp>
      <tp>
        <v>1.1672298850574714</v>
        <stp/>
        <stp>##V3_BDPV12</stp>
        <stp>CHUY US Equity</stp>
        <stp>BEST_EPS</stp>
        <stp>[Comp Table (linked to Bloomberg) v1.9.xlsx]Comp Table - Relative PE!R41C28</stp>
        <stp>BEST_FPERIOD_OVERRIDE</stp>
        <stp>bf</stp>
        <tr r="AB41" s="1"/>
      </tp>
      <tp>
        <v>-6.75204866378205</v>
        <stp/>
        <stp>##V3_BDPV12</stp>
        <stp>NDLS US Equity</stp>
        <stp>5YR_AVG_RETURN_ON_INVESTED_CPTL</stp>
        <stp>[Comp Table (linked to Bloomberg) v1.9.xlsx]Comp Table - Relative PE!R49C49</stp>
        <tr r="AW49" s="1"/>
      </tp>
      <tp t="s">
        <v>Restaurants</v>
        <stp/>
        <stp>##V3_BDPV12</stp>
        <stp>BH US Equity</stp>
        <stp>GICS_SUB_INDUSTRY_NAME</stp>
        <stp>[Comp Table (linked to Bloomberg) v1.9.xlsx]Comp Table - Relative PE!R38C2</stp>
        <tr r="B38" s="1"/>
      </tp>
      <tp t="s">
        <v>#N/A N/A</v>
        <stp/>
        <stp>##V3_BDPV12</stp>
        <stp>ZOES US Equity</stp>
        <stp>5YR_AVG_RETURN_ON_INVESTED_CPTL</stp>
        <stp>[Comp Table (linked to Bloomberg) v1.9.xlsx]Comp Table - Relative PE!R47C49</stp>
        <tr r="AW47" s="1"/>
      </tp>
      <tp>
        <v>-0.98765400000000003</v>
        <stp/>
        <stp>##V3_BDPV12</stp>
        <stp>BOJA US Equity</stp>
        <stp>RT_PX_CHG_PCT_1D</stp>
        <stp>[Comp Table (linked to Bloomberg) v1.9.xlsx]Comp Table - Relative PE!R34C6</stp>
        <tr r="F34" s="1"/>
      </tp>
      <tp t="s">
        <v>Restaurants</v>
        <stp/>
        <stp>##V3_BDPV12</stp>
        <stp>ZOES US Equity</stp>
        <stp>GICS_SUB_INDUSTRY_NAME</stp>
        <stp>[Comp Table (linked to Bloomberg) v1.9.xlsx]Comp Table - Relative PE!R47C2</stp>
        <tr r="B47" s="1"/>
      </tp>
      <tp>
        <v>0.68449425287356325</v>
        <stp/>
        <stp>##V3_BDPV12</stp>
        <stp>WING US Equity</stp>
        <stp>BEST_EPS</stp>
        <stp>[Comp Table (linked to Bloomberg) v1.9.xlsx]Comp Table - Relative PE!R33C28</stp>
        <stp>BEST_FPERIOD_OVERRIDE</stp>
        <stp>bf</stp>
        <tr r="AB33" s="1"/>
      </tp>
      <tp t="s">
        <v>Restaurants</v>
        <stp/>
        <stp>##V3_BDPV12</stp>
        <stp>PLAY US Equity</stp>
        <stp>GICS_SUB_INDUSTRY_NAME</stp>
        <stp>[Comp Table (linked to Bloomberg) v1.9.xlsx]Comp Table - Relative PE!R24C2</stp>
        <tr r="B24" s="1"/>
      </tp>
      <tp t="s">
        <v>Restaurants</v>
        <stp/>
        <stp>##V3_BDPV12</stp>
        <stp>BOBE US Equity</stp>
        <stp>GICS_SUB_INDUSTRY_NAME</stp>
        <stp>[Comp Table (linked to Bloomberg) v1.9.xlsx]Comp Table - Relative PE!R27C2</stp>
        <tr r="B27" s="1"/>
      </tp>
      <tp t="s">
        <v>Restaurants</v>
        <stp/>
        <stp>##V3_BDPV12</stp>
        <stp>TACO US Equity</stp>
        <stp>GICS_SUB_INDUSTRY_NAME</stp>
        <stp>[Comp Table (linked to Bloomberg) v1.9.xlsx]Comp Table - Relative PE!R39C2</stp>
        <tr r="B39" s="1"/>
      </tp>
      <tp t="s">
        <v>Restaurants</v>
        <stp/>
        <stp>##V3_BDPV12</stp>
        <stp>DNKN US Equity</stp>
        <stp>GICS_SUB_INDUSTRY_NAME</stp>
        <stp>[Comp Table (linked to Bloomberg) v1.9.xlsx]Comp Table - Relative PE!R16C2</stp>
        <tr r="B16" s="1"/>
      </tp>
      <tp>
        <v>4.3282873563218391</v>
        <stp/>
        <stp>##V3_BDPV12</stp>
        <stp>DRI US Equity</stp>
        <stp>BEST_EPS</stp>
        <stp>[Comp Table (linked to Bloomberg) v1.9.xlsx]Comp Table - Relative PE!R12C28</stp>
        <stp>BEST_FPERIOD_OVERRIDE</stp>
        <stp>bf</stp>
        <tr r="AB12" s="1"/>
      </tp>
      <tp>
        <v>5.5403409961685819</v>
        <stp/>
        <stp>##V3_BDPV12</stp>
        <stp>DPZ US Equity</stp>
        <stp>BEST_EPS</stp>
        <stp>[Comp Table (linked to Bloomberg) v1.9.xlsx]Comp Table - Relative PE!R14C28</stp>
        <stp>BEST_FPERIOD_OVERRIDE</stp>
        <stp>bf</stp>
        <tr r="AB14" s="1"/>
      </tp>
      <tp>
        <v>16.82269616062149</v>
        <stp/>
        <stp>##V3_BDPV12</stp>
        <stp>CBRL US Equity</stp>
        <stp>5YR_AVG_RETURN_ON_INVESTED_CPTL</stp>
        <stp>[Comp Table (linked to Bloomberg) v1.9.xlsx]Comp Table - Relative PE!R17C49</stp>
        <tr r="AW17" s="1"/>
      </tp>
      <tp>
        <v>24</v>
        <stp/>
        <stp>##V3_BDPV12</stp>
        <stp>FDX US Equity</stp>
        <stp>BEST_EEPS_CUR_YR_NUMEST</stp>
        <stp>[Comp Table (linked to Bloomberg) v1.9.xlsx]Comp Table - Relative PE!R7C16</stp>
        <tr r="P7" s="1"/>
      </tp>
      <tp>
        <v>5.1119080459770121</v>
        <stp/>
        <stp>##V3_BDPV12</stp>
        <stp>DIN US Equity</stp>
        <stp>BEST_EPS</stp>
        <stp>[Comp Table (linked to Bloomberg) v1.9.xlsx]Comp Table - Relative PE!R30C28</stp>
        <stp>BEST_FPERIOD_OVERRIDE</stp>
        <stp>bf</stp>
        <tr r="AB30" s="1"/>
      </tp>
      <tp>
        <v>-2.5862099999999999</v>
        <stp/>
        <stp>##V3_BDPV12</stp>
        <stp>NDLS US Equity</stp>
        <stp>RT_PX_CHG_PCT_1D</stp>
        <stp>[Comp Table (linked to Bloomberg) v1.9.xlsx]Comp Table - Relative PE!R49C6</stp>
        <tr r="F49" s="1"/>
      </tp>
      <tp t="s">
        <v>Restaurants</v>
        <stp/>
        <stp>##V3_BDPV12</stp>
        <stp>RRGB US Equity</stp>
        <stp>GICS_SUB_INDUSTRY_NAME</stp>
        <stp>[Comp Table (linked to Bloomberg) v1.9.xlsx]Comp Table - Relative PE!R35C2</stp>
        <tr r="B35" s="1"/>
      </tp>
      <tp>
        <v>3.3019731800766281</v>
        <stp/>
        <stp>##V3_BDPV12</stp>
        <stp>EAT US Equity</stp>
        <stp>BEST_EPS</stp>
        <stp>[Comp Table (linked to Bloomberg) v1.9.xlsx]Comp Table - Relative PE!R25C28</stp>
        <stp>BEST_FPERIOD_OVERRIDE</stp>
        <stp>bf</stp>
        <tr r="AB25" s="1"/>
      </tp>
      <tp t="s">
        <v>Restaurants</v>
        <stp/>
        <stp>##V3_BDPV12</stp>
        <stp>DIN US Equity</stp>
        <stp>GICS_SUB_INDUSTRY_NAME</stp>
        <stp>[Comp Table (linked to Bloomberg) v1.9.xlsx]Comp Table - Relative PE!R30C2</stp>
        <tr r="B30" s="1"/>
      </tp>
      <tp>
        <v>6.0887777777777785</v>
        <stp/>
        <stp>##V3_BDPV12</stp>
        <stp>BWLD US Equity</stp>
        <stp>BEST_EPS</stp>
        <stp>[Comp Table (linked to Bloomberg) v1.9.xlsx]Comp Table - Relative PE!R23C28</stp>
        <stp>BEST_FPERIOD_OVERRIDE</stp>
        <stp>bf</stp>
        <tr r="AB23" s="1"/>
      </tp>
      <tp>
        <v>22.911477282269111</v>
        <stp/>
        <stp>##V3_BDPV12</stp>
        <stp>DENN US Equity</stp>
        <stp>5YR_AVG_RETURN_ON_INVESTED_CPTL</stp>
        <stp>[Comp Table (linked to Bloomberg) v1.9.xlsx]Comp Table - Relative PE!R32C49</stp>
        <tr r="AW32" s="1"/>
      </tp>
      <tp>
        <v>7.5924534363710139</v>
        <stp/>
        <stp>##V3_BDPV12</stp>
        <stp>DNKN US Equity</stp>
        <stp>5YR_AVG_RETURN_ON_INVESTED_CPTL</stp>
        <stp>[Comp Table (linked to Bloomberg) v1.9.xlsx]Comp Table - Relative PE!R16C49</stp>
        <tr r="AW16" s="1"/>
      </tp>
      <tp>
        <v>8.6863775187766912</v>
        <stp/>
        <stp>##V3_BDPV12</stp>
        <stp>BLMN US Equity</stp>
        <stp>5YR_AVG_RETURN_ON_INVESTED_CPTL</stp>
        <stp>[Comp Table (linked to Bloomberg) v1.9.xlsx]Comp Table - Relative PE!R26C49</stp>
        <tr r="AW26" s="1"/>
      </tp>
      <tp>
        <v>0.90090099999999995</v>
        <stp/>
        <stp>##V3_BDPV12</stp>
        <stp>CHUY US Equity</stp>
        <stp>RT_PX_CHG_PCT_1D</stp>
        <stp>[Comp Table (linked to Bloomberg) v1.9.xlsx]Comp Table - Relative PE!R41C6</stp>
        <tr r="F41" s="1"/>
      </tp>
      <tp>
        <v>1.2574000000000001</v>
        <stp/>
        <stp>##V3_BDPV12</stp>
        <stp>WEN US Equity</stp>
        <stp>RT_PX_CHG_PCT_1D</stp>
        <stp>[Comp Table (linked to Bloomberg) v1.9.xlsx]Comp Table - Relative PE!R18C6</stp>
        <tr r="F18" s="1"/>
      </tp>
      <tp t="s">
        <v>Restaurants</v>
        <stp/>
        <stp>##V3_BDPV12</stp>
        <stp>FRGI US Equity</stp>
        <stp>GICS_SUB_INDUSTRY_NAME</stp>
        <stp>[Comp Table (linked to Bloomberg) v1.9.xlsx]Comp Table - Relative PE!R37C2</stp>
        <tr r="B37" s="1"/>
      </tp>
      <tp t="s">
        <v>#N/A N/A</v>
        <stp/>
        <stp>##V3_BDPV12</stp>
        <stp>FOGO US Equity</stp>
        <stp>5YR_AVG_RETURN_ON_INVESTED_CPTL</stp>
        <stp>[Comp Table (linked to Bloomberg) v1.9.xlsx]Comp Table - Relative PE!R44C49</stp>
        <tr r="AW44" s="1"/>
      </tp>
      <tp t="s">
        <v>Restaurants</v>
        <stp/>
        <stp>##V3_BDPV12</stp>
        <stp>DRI US Equity</stp>
        <stp>GICS_SUB_INDUSTRY_NAME</stp>
        <stp>[Comp Table (linked to Bloomberg) v1.9.xlsx]Comp Table - Relative PE!R12C2</stp>
        <tr r="B12" s="1"/>
      </tp>
      <tp t="s">
        <v>#N/A N/A</v>
        <stp/>
        <stp>##V3_BDPV12</stp>
        <stp>LOCO US Equity</stp>
        <stp>5YR_AVG_RETURN_ON_INVESTED_CPTL</stp>
        <stp>[Comp Table (linked to Bloomberg) v1.9.xlsx]Comp Table - Relative PE!R42C49</stp>
        <tr r="AW42" s="1"/>
      </tp>
      <tp t="s">
        <v>#N/A N/A</v>
        <stp/>
        <stp>##V3_BDPV12</stp>
        <stp>TACO US Equity</stp>
        <stp>5YR_AVG_RETURN_ON_INVESTED_CPTL</stp>
        <stp>[Comp Table (linked to Bloomberg) v1.9.xlsx]Comp Table - Relative PE!R39C49</stp>
        <tr r="AW39" s="1"/>
      </tp>
      <tp>
        <v>1.80359</v>
        <stp/>
        <stp>##V3_BDPV12</stp>
        <stp>CMG US Equity</stp>
        <stp>RT_PX_CHG_PCT_1D</stp>
        <stp>[Comp Table (linked to Bloomberg) v1.9.xlsx]Comp Table - Relative PE!R10C6</stp>
        <tr r="F10" s="1"/>
      </tp>
      <tp>
        <v>1.4640229885057472</v>
        <stp/>
        <stp>##V3_BDPV12</stp>
        <stp>YUMC US Equity</stp>
        <stp>BEST_EPS</stp>
        <stp>[Comp Table (linked to Bloomberg) v1.9.xlsx]Comp Table - Relative PE!R11C28</stp>
        <stp>BEST_FPERIOD_OVERRIDE</stp>
        <stp>bf</stp>
        <tr r="AB11" s="1"/>
      </tp>
      <tp t="s">
        <v>Restaurants</v>
        <stp/>
        <stp>##V3_BDPV12</stp>
        <stp>BWLD US Equity</stp>
        <stp>GICS_SUB_INDUSTRY_NAME</stp>
        <stp>[Comp Table (linked to Bloomberg) v1.9.xlsx]Comp Table - Relative PE!R23C2</stp>
        <tr r="B23" s="1"/>
      </tp>
      <tp t="s">
        <v>Restaurants</v>
        <stp/>
        <stp>##V3_BDPV12</stp>
        <stp>YUMC US Equity</stp>
        <stp>GICS_SUB_INDUSTRY_NAME</stp>
        <stp>[Comp Table (linked to Bloomberg) v1.9.xlsx]Comp Table - Relative PE!R11C2</stp>
        <tr r="B11" s="1"/>
      </tp>
      <tp>
        <v>1.0845823754789272</v>
        <stp/>
        <stp>##V3_BDPV12</stp>
        <stp>RUTH US Equity</stp>
        <stp>BEST_EPS</stp>
        <stp>[Comp Table (linked to Bloomberg) v1.9.xlsx]Comp Table - Relative PE!R36C28</stp>
        <stp>BEST_FPERIOD_OVERRIDE</stp>
        <stp>bf</stp>
        <tr r="AB36" s="1"/>
      </tp>
      <tp>
        <v>20.456038322301026</v>
        <stp/>
        <stp>##V3_BDPV12</stp>
        <stp>NATH US Equity</stp>
        <stp>5YR_AVG_RETURN_ON_INVESTED_CPTL</stp>
        <stp>[Comp Table (linked to Bloomberg) v1.9.xlsx]Comp Table - Relative PE!R48C49</stp>
        <tr r="AW48" s="1"/>
      </tp>
      <tp>
        <v>13.924767352182855</v>
        <stp/>
        <stp>##V3_BDPV12</stp>
        <stp>TXRH US Equity</stp>
        <stp>5YR_AVG_RETURN_ON_INVESTED_CPTL</stp>
        <stp>[Comp Table (linked to Bloomberg) v1.9.xlsx]Comp Table - Relative PE!R19C49</stp>
        <tr r="AW19" s="1"/>
      </tp>
      <tp>
        <v>23.715642502440506</v>
        <stp/>
        <stp>##V3_BDPV12</stp>
        <stp>RUTH US Equity</stp>
        <stp>5YR_AVG_RETURN_ON_INVESTED_CPTL</stp>
        <stp>[Comp Table (linked to Bloomberg) v1.9.xlsx]Comp Table - Relative PE!R36C49</stp>
        <tr r="AW36" s="1"/>
      </tp>
      <tp>
        <v>2.054448275862069</v>
        <stp/>
        <stp>##V3_BDPV12</stp>
        <stp>ARMK US Equity</stp>
        <stp>BEST_EPS</stp>
        <stp>[Comp Table (linked to Bloomberg) v1.9.xlsx]Comp Table - Relative PE!R13C28</stp>
        <stp>BEST_FPERIOD_OVERRIDE</stp>
        <stp>bf</stp>
        <tr r="AB13" s="1"/>
      </tp>
      <tp>
        <v>1.1432950191570883</v>
        <stp/>
        <stp>##V3_BDPV12</stp>
        <stp>FRGI US Equity</stp>
        <stp>BEST_EPS</stp>
        <stp>[Comp Table (linked to Bloomberg) v1.9.xlsx]Comp Table - Relative PE!R37C28</stp>
        <stp>BEST_FPERIOD_OVERRIDE</stp>
        <stp>bf</stp>
        <tr r="AB37" s="1"/>
      </tp>
      <tp>
        <v>2.9082720306513412</v>
        <stp/>
        <stp>##V3_BDPV12</stp>
        <stp>RRGB US Equity</stp>
        <stp>BEST_EPS</stp>
        <stp>[Comp Table (linked to Bloomberg) v1.9.xlsx]Comp Table - Relative PE!R35C28</stp>
        <stp>BEST_FPERIOD_OVERRIDE</stp>
        <stp>bf</stp>
        <tr r="AB35" s="1"/>
      </tp>
      <tp>
        <v>-0.90861820068862276</v>
        <stp/>
        <stp>##V3_BDPV12</stp>
        <stp>RT US Equity</stp>
        <stp>5_YEAR_AVERAGE_ADJUSTED_ROE</stp>
        <stp>[Comp Table (linked to Bloomberg) v1.9.xlsx]Comp Table - Relative PE!R50C50</stp>
        <tr r="AX50" s="1"/>
      </tp>
      <tp t="s">
        <v>Restaurants</v>
        <stp/>
        <stp>##V3_BDPV12</stp>
        <stp>RUTH US Equity</stp>
        <stp>GICS_SUB_INDUSTRY_NAME</stp>
        <stp>[Comp Table (linked to Bloomberg) v1.9.xlsx]Comp Table - Relative PE!R36C2</stp>
        <tr r="B36" s="1"/>
      </tp>
      <tp>
        <v>11.655266735479696</v>
        <stp/>
        <stp>##V3_BDPV12</stp>
        <stp>FRGI US Equity</stp>
        <stp>5YR_AVG_RETURN_ON_INVESTED_CPTL</stp>
        <stp>[Comp Table (linked to Bloomberg) v1.9.xlsx]Comp Table - Relative PE!R37C49</stp>
        <tr r="AW37" s="1"/>
      </tp>
      <tp>
        <v>8.1518166468846065</v>
        <stp/>
        <stp>##V3_BDPV12</stp>
        <stp>BJRI US Equity</stp>
        <stp>5YR_AVG_RETURN_ON_INVESTED_CPTL</stp>
        <stp>[Comp Table (linked to Bloomberg) v1.9.xlsx]Comp Table - Relative PE!R31C49</stp>
        <tr r="AW31" s="1"/>
      </tp>
      <tp t="s">
        <v>Restaurants</v>
        <stp/>
        <stp>##V3_BDPV12</stp>
        <stp>DPZ US Equity</stp>
        <stp>GICS_SUB_INDUSTRY_NAME</stp>
        <stp>[Comp Table (linked to Bloomberg) v1.9.xlsx]Comp Table - Relative PE!R14C2</stp>
        <tr r="B14" s="1"/>
      </tp>
      <tp>
        <v>13.534000000000001</v>
        <stp/>
        <stp>##V3_BDPV12</stp>
        <stp>FDX US Equity</stp>
        <stp>BEST_EPS_NXT_YR</stp>
        <stp>[Comp Table (linked to Bloomberg) v1.9.xlsx]Comp Table - Relative PE!R7C29</stp>
        <tr r="AC7" s="1"/>
      </tp>
      <tp t="s">
        <v>Restaurants</v>
        <stp/>
        <stp>##V3_BDPV12</stp>
        <stp>EAT US Equity</stp>
        <stp>GICS_SUB_INDUSTRY_NAME</stp>
        <stp>[Comp Table (linked to Bloomberg) v1.9.xlsx]Comp Table - Relative PE!R25C2</stp>
        <tr r="B25" s="1"/>
      </tp>
      <tp>
        <v>11.475943046209936</v>
        <stp/>
        <stp>##V3_BDPV12</stp>
        <stp>FDX US Equity</stp>
        <stp>5YR_AVG_RETURN_ON_INVESTED_CPTL</stp>
        <stp>[Comp Table (linked to Bloomberg) v1.9.xlsx]Comp Table - Relative PE!R7C49</stp>
        <tr r="AW7" s="1"/>
      </tp>
      <tp t="s">
        <v>Restaurants</v>
        <stp/>
        <stp>##V3_BDPV12</stp>
        <stp>CMG US Equity</stp>
        <stp>GICS_SUB_INDUSTRY_NAME</stp>
        <stp>[Comp Table (linked to Bloomberg) v1.9.xlsx]Comp Table - Relative PE!R10C2</stp>
        <tr r="B10" s="1"/>
      </tp>
      <tp>
        <v>20.24498053331655</v>
        <stp/>
        <stp>##V3_BDPV12</stp>
        <stp>EAT US Equity</stp>
        <stp>5YR_AVG_RETURN_ON_INVESTED_CPTL</stp>
        <stp>[Comp Table (linked to Bloomberg) v1.9.xlsx]Comp Table - Relative PE!R25C49</stp>
        <tr r="AW25" s="1"/>
      </tp>
      <tp t="s">
        <v>Restaurants</v>
        <stp/>
        <stp>##V3_BDPV12</stp>
        <stp>ARMK US Equity</stp>
        <stp>GICS_SUB_INDUSTRY_NAME</stp>
        <stp>[Comp Table (linked to Bloomberg) v1.9.xlsx]Comp Table - Relative PE!R13C2</stp>
        <tr r="B13" s="1"/>
      </tp>
      <tp t="s">
        <v>Restaurants</v>
        <stp/>
        <stp>##V3_BDPV12</stp>
        <stp>TXRH US Equity</stp>
        <stp>GICS_SUB_INDUSTRY_NAME</stp>
        <stp>[Comp Table (linked to Bloomberg) v1.9.xlsx]Comp Table - Relative PE!R19C2</stp>
        <tr r="B19" s="1"/>
      </tp>
      <tp>
        <v>39.765118653341752</v>
        <stp/>
        <stp>##V3_BDPV12</stp>
        <stp>SBUX US Equity</stp>
        <stp>5_YEAR_AVERAGE_ADJUSTED_ROE</stp>
        <stp>[Comp Table (linked to Bloomberg) v1.9.xlsx]Comp Table - Relative PE!R8C50</stp>
        <tr r="AX8" s="1"/>
      </tp>
      <tp>
        <v>5.9742043268187235</v>
        <stp/>
        <stp>##V3_BDPV12</stp>
        <stp>ARMK US Equity</stp>
        <stp>5YR_AVG_RETURN_ON_INVESTED_CPTL</stp>
        <stp>[Comp Table (linked to Bloomberg) v1.9.xlsx]Comp Table - Relative PE!R13C49</stp>
        <tr r="AW13" s="1"/>
      </tp>
      <tp>
        <v>14.957944485163381</v>
        <stp/>
        <stp>##V3_BDPV12</stp>
        <stp>JACK US Equity</stp>
        <stp>5YR_AVG_RETURN_ON_INVESTED_CPTL</stp>
        <stp>[Comp Table (linked to Bloomberg) v1.9.xlsx]Comp Table - Relative PE!R20C49</stp>
        <tr r="AW20" s="1"/>
      </tp>
      <tp t="s">
        <v>#N/A N/A</v>
        <stp/>
        <stp>##V3_BDPV12</stp>
        <stp>SHAK US Equity</stp>
        <stp>5YR_AVG_RETURN_ON_INVESTED_CPTL</stp>
        <stp>[Comp Table (linked to Bloomberg) v1.9.xlsx]Comp Table - Relative PE!R28C49</stp>
        <tr r="AW28" s="1"/>
      </tp>
      <tp>
        <v>9.1877509578544068</v>
        <stp/>
        <stp>##V3_BDPV12</stp>
        <stp>CMG US Equity</stp>
        <stp>BEST_EPS</stp>
        <stp>[Comp Table (linked to Bloomberg) v1.9.xlsx]Comp Table - Relative PE!R10C28</stp>
        <stp>BEST_FPERIOD_OVERRIDE</stp>
        <stp>bf</stp>
        <tr r="AB10" s="1"/>
      </tp>
      <tp>
        <v>1.4559899999999999</v>
        <stp/>
        <stp>##V3_BDPV12</stp>
        <stp>PLAY US Equity</stp>
        <stp>RT_PX_CHG_PCT_1D</stp>
        <stp>[Comp Table (linked to Bloomberg) v1.9.xlsx]Comp Table - Relative PE!R24C6</stp>
        <tr r="F24" s="1"/>
      </tp>
      <tp>
        <v>15.479055776341301</v>
        <stp/>
        <stp>##V3_BDPV12</stp>
        <stp>BWLD US Equity</stp>
        <stp>5YR_AVG_RETURN_ON_INVESTED_CPTL</stp>
        <stp>[Comp Table (linked to Bloomberg) v1.9.xlsx]Comp Table - Relative PE!R23C49</stp>
        <tr r="AW23" s="1"/>
      </tp>
      <tp>
        <v>77.431734383014373</v>
        <stp/>
        <stp>##V3_BDPV12</stp>
        <stp>DPZ US Equity</stp>
        <stp>5YR_AVG_RETURN_ON_INVESTED_CPTL</stp>
        <stp>[Comp Table (linked to Bloomberg) v1.9.xlsx]Comp Table - Relative PE!R14C49</stp>
        <tr r="AW14" s="1"/>
      </tp>
      <tp>
        <v>-2.7231999999999999E-2</v>
        <stp/>
        <stp>##V3_BDPV12</stp>
        <stp>FDX US Equity</stp>
        <stp>RT_PX_CHG_PCT_1D</stp>
        <stp>[Comp Table (linked to Bloomberg) v1.9.xlsx]Comp Table - Relative PE!R7C6</stp>
        <tr r="F7" s="1"/>
      </tp>
      <tp>
        <v>6.4304419088774933</v>
        <stp/>
        <stp>##V3_BDPV12</stp>
        <stp>BOBE US Equity</stp>
        <stp>5YR_AVG_RETURN_ON_INVESTED_CPTL</stp>
        <stp>[Comp Table (linked to Bloomberg) v1.9.xlsx]Comp Table - Relative PE!R27C49</stp>
        <tr r="AW27" s="1"/>
      </tp>
      <tp>
        <v>19.337668913339542</v>
        <stp/>
        <stp>##V3_BDPV12</stp>
        <stp>CAKE US Equity</stp>
        <stp>5YR_AVG_RETURN_ON_INVESTED_CPTL</stp>
        <stp>[Comp Table (linked to Bloomberg) v1.9.xlsx]Comp Table - Relative PE!R21C49</stp>
        <tr r="AW21" s="1"/>
      </tp>
      <tp t="s">
        <v>#N/A N/A</v>
        <stp/>
        <stp>##V3_BDPV12</stp>
        <stp>JAX US Equity</stp>
        <stp>5YR_AVG_RETURN_ON_INVESTED_CPTL</stp>
        <stp>[Comp Table (linked to Bloomberg) v1.9.xlsx]Comp Table - Relative PE!R51C49</stp>
        <tr r="AW51" s="1"/>
      </tp>
      <tp t="e">
        <v>#N/A</v>
        <stp/>
        <stp>##V3_BDHV12</stp>
        <stp>BH US Equity</stp>
        <stp>BEST_PE_RATIO</stp>
        <stp>ed-10ay</stp>
        <stp/>
        <stp>[Comp Table (linked to Bloomberg) v1.9.xlsx]Comp Table - Relative PE!R38C43</stp>
        <stp>per</stp>
        <stp>am</stp>
        <stp>days=a</stp>
        <stp>dts=h</stp>
        <stp>BEST_FPERIOD_OVERRIDE</stp>
        <stp>1BF</stp>
        <stp>array=true</stp>
        <tr r="AQ38" s="1"/>
      </tp>
      <tp>
        <v>0.361402</v>
        <stp/>
        <stp>##V3_BDPV12</stp>
        <stp>DIN US Equity</stp>
        <stp>RT_PX_CHG_PCT_1D</stp>
        <stp>[Comp Table (linked to Bloomberg) v1.9.xlsx]Comp Table - Relative PE!R30C6</stp>
        <tr r="F30" s="1"/>
      </tp>
      <tp>
        <v>8.050715588439834</v>
        <stp/>
        <stp>##V3_BDPV12</stp>
        <stp>DFRG US Equity</stp>
        <stp>5YR_AVG_RETURN_ON_INVESTED_CPTL</stp>
        <stp>[Comp Table (linked to Bloomberg) v1.9.xlsx]Comp Table - Relative PE!R45C49</stp>
        <tr r="AW45" s="1"/>
      </tp>
      <tp t="s">
        <v>#N/A N/A</v>
        <stp/>
        <stp>##V3_BDPV12</stp>
        <stp>WING US Equity</stp>
        <stp>5YR_AVG_RETURN_ON_INVESTED_CPTL</stp>
        <stp>[Comp Table (linked to Bloomberg) v1.9.xlsx]Comp Table - Relative PE!R33C49</stp>
        <tr r="AW33" s="1"/>
      </tp>
      <tp>
        <v>2.9319923371647505</v>
        <stp/>
        <stp>##V3_BDPV12</stp>
        <stp>PZZA US Equity</stp>
        <stp>BEST_EPS</stp>
        <stp>[Comp Table (linked to Bloomberg) v1.9.xlsx]Comp Table - Relative PE!R22C28</stp>
        <stp>BEST_FPERIOD_OVERRIDE</stp>
        <stp>bf</stp>
        <tr r="AB22" s="1"/>
      </tp>
      <tp t="s">
        <v>#N/A N/A</v>
        <stp/>
        <stp>##V3_BDPV12</stp>
        <stp>BOJA US Equity</stp>
        <stp>5YR_AVG_RETURN_ON_INVESTED_CPTL</stp>
        <stp>[Comp Table (linked to Bloomberg) v1.9.xlsx]Comp Table - Relative PE!R34C49</stp>
        <tr r="AW34" s="1"/>
      </tp>
      <tp t="s">
        <v>#N/A N/A</v>
        <stp/>
        <stp>##V3_BDPV12</stp>
        <stp>JMBA US Equity</stp>
        <stp>5YR_AVG_RETURN_ON_INVESTED_CPTL</stp>
        <stp>[Comp Table (linked to Bloomberg) v1.9.xlsx]Comp Table - Relative PE!R52C49</stp>
        <tr r="AW52" s="1"/>
      </tp>
      <tp>
        <v>25</v>
        <stp/>
        <stp>##V3_BDPV12</stp>
        <stp>FDX US Equity</stp>
        <stp>BEST_EEPS_NXT_YR_NUMEST</stp>
        <stp>[Comp Table (linked to Bloomberg) v1.9.xlsx]Comp Table - Relative PE!R7C17</stp>
        <tr r="Q7" s="1"/>
      </tp>
      <tp>
        <v>21.389496557499687</v>
        <stp/>
        <stp>##V3_BDPV12</stp>
        <stp>PNRA US Equity</stp>
        <stp>5YR_AVG_RETURN_ON_INVESTED_CPTL</stp>
        <stp>[Comp Table (linked to Bloomberg) v1.9.xlsx]Comp Table - Relative PE!R15C49</stp>
        <tr r="AW15" s="1"/>
      </tp>
      <tp>
        <v>27.518987018616293</v>
        <stp/>
        <stp>##V3_BDPV12</stp>
        <stp>PZZA US Equity</stp>
        <stp>5YR_AVG_RETURN_ON_INVESTED_CPTL</stp>
        <stp>[Comp Table (linked to Bloomberg) v1.9.xlsx]Comp Table - Relative PE!R22C49</stp>
        <tr r="AW22" s="1"/>
      </tp>
      <tp>
        <v>-0.28328599999999998</v>
        <stp/>
        <stp>##V3_BDPV12</stp>
        <stp>HABT US Equity</stp>
        <stp>RT_PX_CHG_PCT_1D</stp>
        <stp>[Comp Table (linked to Bloomberg) v1.9.xlsx]Comp Table - Relative PE!R43C6</stp>
        <tr r="F43" s="1"/>
      </tp>
      <tp>
        <v>6.8225901506044098</v>
        <stp/>
        <stp>##V3_BDPV12</stp>
        <stp>RRGB US Equity</stp>
        <stp>5YR_AVG_RETURN_ON_INVESTED_CPTL</stp>
        <stp>[Comp Table (linked to Bloomberg) v1.9.xlsx]Comp Table - Relative PE!R35C49</stp>
        <tr r="AW35" s="1"/>
      </tp>
      <tp>
        <v>0.46605363984674331</v>
        <stp/>
        <stp>##V3_BDPV12</stp>
        <stp>JAX US Equity</stp>
        <stp>BEST_EPS</stp>
        <stp>[Comp Table (linked to Bloomberg) v1.9.xlsx]Comp Table - Relative PE!R51C28</stp>
        <stp>BEST_FPERIOD_OVERRIDE</stp>
        <stp>bf</stp>
        <tr r="AB51" s="1"/>
      </tp>
      <tp>
        <v>9.0892423720135689</v>
        <stp/>
        <stp>##V3_BDPV12</stp>
        <stp>PBPB US Equity</stp>
        <stp>5YR_AVG_RETURN_ON_INVESTED_CPTL</stp>
        <stp>[Comp Table (linked to Bloomberg) v1.9.xlsx]Comp Table - Relative PE!R46C49</stp>
        <tr r="AW46" s="1"/>
      </tp>
      <tp t="s">
        <v>Restaurants</v>
        <stp/>
        <stp>##V3_BDPV12</stp>
        <stp>JAX US Equity</stp>
        <stp>GICS_SUB_INDUSTRY_NAME</stp>
        <stp>[Comp Table (linked to Bloomberg) v1.9.xlsx]Comp Table - Relative PE!R51C2</stp>
        <tr r="B51" s="1"/>
      </tp>
      <tp>
        <v>-2.59259</v>
        <stp/>
        <stp>##V3_BDPV12</stp>
        <stp>TAST US Equity</stp>
        <stp>RT_PX_CHG_PCT_1D</stp>
        <stp>[Comp Table (linked to Bloomberg) v1.9.xlsx]Comp Table - Relative PE!R40C6</stp>
        <tr r="F40" s="1"/>
      </tp>
      <tp>
        <v>2.6579999999999999</v>
        <stp/>
        <stp>##V3_BDPV12</stp>
        <stp>ZOES US Equity</stp>
        <stp>RT_PX_CHG_PCT_1D</stp>
        <stp>[Comp Table (linked to Bloomberg) v1.9.xlsx]Comp Table - Relative PE!R47C6</stp>
        <tr r="F47" s="1"/>
      </tp>
      <tp>
        <v>1.9374865900383142</v>
        <stp/>
        <stp>##V3_BDPV12</stp>
        <stp>TXRH US Equity</stp>
        <stp>BEST_EPS</stp>
        <stp>[Comp Table (linked to Bloomberg) v1.9.xlsx]Comp Table - Relative PE!R19C28</stp>
        <stp>BEST_FPERIOD_OVERRIDE</stp>
        <stp>bf</stp>
        <tr r="AB19" s="1"/>
      </tp>
      <tp>
        <v>12.138860646793706</v>
        <stp/>
        <stp>##V3_BDPV12</stp>
        <stp>SONC US Equity</stp>
        <stp>5YR_AVG_RETURN_ON_INVESTED_CPTL</stp>
        <stp>[Comp Table (linked to Bloomberg) v1.9.xlsx]Comp Table - Relative PE!R29C49</stp>
        <tr r="AW29" s="1"/>
      </tp>
      <tp t="s">
        <v>#N/A N/A</v>
        <stp/>
        <stp>##V3_BDPV12</stp>
        <stp>YUMC US Equity</stp>
        <stp>5YR_AVG_RETURN_ON_INVESTED_CPTL</stp>
        <stp>[Comp Table (linked to Bloomberg) v1.9.xlsx]Comp Table - Relative PE!R11C49</stp>
        <tr r="AW11" s="1"/>
      </tp>
      <tp>
        <v>0.386847</v>
        <stp/>
        <stp>##V3_BDPV12</stp>
        <stp>DRI US Equity</stp>
        <stp>RT_PX_CHG_PCT_1D</stp>
        <stp>[Comp Table (linked to Bloomberg) v1.9.xlsx]Comp Table - Relative PE!R12C6</stp>
        <tr r="F12" s="1"/>
      </tp>
      <tp t="s">
        <v>Restaurants</v>
        <stp/>
        <stp>##V3_BDPV12</stp>
        <stp>PZZA US Equity</stp>
        <stp>GICS_SUB_INDUSTRY_NAME</stp>
        <stp>[Comp Table (linked to Bloomberg) v1.9.xlsx]Comp Table - Relative PE!R22C2</stp>
        <tr r="B22" s="1"/>
      </tp>
      <tp>
        <v>1</v>
        <stp/>
        <stp>##V3_BDPV12</stp>
        <stp>RRGB US Equity</stp>
        <stp>BEST_EST_EPS_FY3_NUMEST</stp>
        <stp>[Comp Table (linked to Bloomberg) v1.9.xlsx]Comp Table - Relative PE!R35C18</stp>
        <tr r="R35" s="1"/>
      </tp>
      <tp>
        <v>16</v>
        <stp/>
        <stp>##V3_BDPV12</stp>
        <stp>SONC US Equity</stp>
        <stp>BEST_EEPS_CUR_YR_NUMEST</stp>
        <stp>[Comp Table (linked to Bloomberg) v1.9.xlsx]Comp Table - Relative PE!R29C16</stp>
        <tr r="P29" s="1"/>
      </tp>
      <tp>
        <v>1</v>
        <stp/>
        <stp>##V3_BDPV12</stp>
        <stp>PBPB US Equity</stp>
        <stp>BEST_EST_EPS_FY3_NUMEST</stp>
        <stp>[Comp Table (linked to Bloomberg) v1.9.xlsx]Comp Table - Relative PE!R46C18</stp>
        <tr r="R46" s="1"/>
      </tp>
      <tp>
        <v>8</v>
        <stp/>
        <stp>##V3_BDPV12</stp>
        <stp>YUMC US Equity</stp>
        <stp>BEST_EEPS_CUR_YR_NUMEST</stp>
        <stp>[Comp Table (linked to Bloomberg) v1.9.xlsx]Comp Table - Relative PE!R11C16</stp>
        <tr r="P11" s="1"/>
      </tp>
      <tp>
        <v>2</v>
        <stp/>
        <stp>##V3_BDPV12</stp>
        <stp>BOBE US Equity</stp>
        <stp>BEST_EEPS_NXT_YR_NUMEST</stp>
        <stp>[Comp Table (linked to Bloomberg) v1.9.xlsx]Comp Table - Relative PE!R27C17</stp>
        <tr r="Q27" s="1"/>
      </tp>
      <tp>
        <v>19</v>
        <stp/>
        <stp>##V3_BDPV12</stp>
        <stp>CAKE US Equity</stp>
        <stp>BEST_EEPS_NXT_YR_NUMEST</stp>
        <stp>[Comp Table (linked to Bloomberg) v1.9.xlsx]Comp Table - Relative PE!R21C17</stp>
        <tr r="Q21" s="1"/>
      </tp>
      <tp t="s">
        <v>12/2017</v>
        <stp/>
        <stp>##V3_BDPV12</stp>
        <stp>WING US Equity</stp>
        <stp>NEXT_FISCAL_YR_END_MONTH</stp>
        <stp>[Comp Table (linked to Bloomberg) v1.9.xlsx]Comp Table - Relative PE!R33C52</stp>
        <tr r="AZ33" s="1"/>
      </tp>
      <tp>
        <v>10.52</v>
        <stp/>
        <stp>##V3_BDPV12</stp>
        <stp>BH US Equity</stp>
        <stp>BEST_EST_EPS_FY3</stp>
        <stp>[Comp Table (linked to Bloomberg) v1.9.xlsx]Comp Table - Relative PE!R38C30</stp>
        <tr r="AD38" s="1"/>
      </tp>
      <tp t="s">
        <v>#N/A N/A</v>
        <stp/>
        <stp>##V3_BDPV12</stp>
        <stp>RT US Equity</stp>
        <stp>BEST_EST_EPS_FY3</stp>
        <stp>[Comp Table (linked to Bloomberg) v1.9.xlsx]Comp Table - Relative PE!R50C30</stp>
        <tr r="AD50" s="1"/>
      </tp>
      <tp t="s">
        <v>#N/A N/A</v>
        <stp/>
        <stp>##V3_BDPV12</stp>
        <stp>NATH US Equity</stp>
        <stp>BEST_EST_EPS_FY3</stp>
        <stp>[Comp Table (linked to Bloomberg) v1.9.xlsx]Comp Table - Relative PE!R48C30</stp>
        <tr r="AD48" s="1"/>
      </tp>
      <tp>
        <v>0.11900000000000001</v>
        <stp/>
        <stp>##V3_BDPV12</stp>
        <stp>NDLS US Equity</stp>
        <stp>BEST_EST_EPS_FY3</stp>
        <stp>[Comp Table (linked to Bloomberg) v1.9.xlsx]Comp Table - Relative PE!R49C30</stp>
        <tr r="AD49" s="1"/>
      </tp>
      <tp>
        <v>6</v>
        <stp/>
        <stp>##V3_BDPV12</stp>
        <stp>PBPB US Equity</stp>
        <stp>BEST_EEPS_CUR_YR_NUMEST</stp>
        <stp>[Comp Table (linked to Bloomberg) v1.9.xlsx]Comp Table - Relative PE!R46C16</stp>
        <tr r="P46" s="1"/>
      </tp>
      <tp>
        <v>6</v>
        <stp/>
        <stp>##V3_BDPV12</stp>
        <stp>SONC US Equity</stp>
        <stp>BEST_EST_EPS_FY3_NUMEST</stp>
        <stp>[Comp Table (linked to Bloomberg) v1.9.xlsx]Comp Table - Relative PE!R29C18</stp>
        <tr r="R29" s="1"/>
      </tp>
      <tp>
        <v>9</v>
        <stp/>
        <stp>##V3_BDPV12</stp>
        <stp>RRGB US Equity</stp>
        <stp>BEST_EEPS_CUR_YR_NUMEST</stp>
        <stp>[Comp Table (linked to Bloomberg) v1.9.xlsx]Comp Table - Relative PE!R35C16</stp>
        <tr r="P35" s="1"/>
      </tp>
      <tp>
        <v>17</v>
        <stp/>
        <stp>##V3_BDPV12</stp>
        <stp>DPZ US Equity</stp>
        <stp>BEST_EEPS_NXT_YR_NUMEST</stp>
        <stp>[Comp Table (linked to Bloomberg) v1.9.xlsx]Comp Table - Relative PE!R14C17</stp>
        <tr r="Q14" s="1"/>
      </tp>
      <tp>
        <v>2.7490000000000001</v>
        <stp/>
        <stp>##V3_BDPV12</stp>
        <stp>PLAY US Equity</stp>
        <stp>BEST_EPS_NXT_YR</stp>
        <stp>[Comp Table (linked to Bloomberg) v1.9.xlsx]Comp Table - Relative PE!R24C29</stp>
        <tr r="AC24" s="1"/>
      </tp>
      <tp>
        <v>6</v>
        <stp/>
        <stp>##V3_BDPV12</stp>
        <stp>YUMC US Equity</stp>
        <stp>BEST_EST_EPS_FY3_NUMEST</stp>
        <stp>[Comp Table (linked to Bloomberg) v1.9.xlsx]Comp Table - Relative PE!R11C18</stp>
        <tr r="R11" s="1"/>
      </tp>
      <tp>
        <v>11.749000000000001</v>
        <stp/>
        <stp>##V3_BDPV12</stp>
        <stp>CMG US Equity</stp>
        <stp>BEST_EPS_NXT_YR</stp>
        <stp>[Comp Table (linked to Bloomberg) v1.9.xlsx]Comp Table - Relative PE!R10C29</stp>
        <tr r="AC10" s="1"/>
      </tp>
      <tp>
        <v>22</v>
        <stp/>
        <stp>##V3_BDPV12</stp>
        <stp>BWLD US Equity</stp>
        <stp>BEST_EEPS_NXT_YR_NUMEST</stp>
        <stp>[Comp Table (linked to Bloomberg) v1.9.xlsx]Comp Table - Relative PE!R23C17</stp>
        <tr r="Q23" s="1"/>
      </tp>
      <tp>
        <v>1.2530000000000001</v>
        <stp/>
        <stp>##V3_BDPV12</stp>
        <stp>CHUY US Equity</stp>
        <stp>BEST_EPS_NXT_YR</stp>
        <stp>[Comp Table (linked to Bloomberg) v1.9.xlsx]Comp Table - Relative PE!R41C29</stp>
        <tr r="AC41" s="1"/>
      </tp>
      <tp>
        <v>5.9834300000000002</v>
        <stp/>
        <stp>##V3_BDPV12</stp>
        <stp>WEN US Equity</stp>
        <stp>SHORT_INT_RATIO</stp>
        <stp>[Comp Table (linked to Bloomberg) v1.9.xlsx]Comp Table - Relative PE!R18C8</stp>
        <tr r="H18" s="1"/>
      </tp>
      <tp>
        <v>5.0787589999999998</v>
        <stp/>
        <stp>##V3_BDPV12</stp>
        <stp>CMG US Equity</stp>
        <stp>SHORT_INT_RATIO</stp>
        <stp>[Comp Table (linked to Bloomberg) v1.9.xlsx]Comp Table - Relative PE!R10C8</stp>
        <tr r="H10" s="1"/>
      </tp>
      <tp>
        <v>0.66200000000000003</v>
        <stp/>
        <stp>##V3_BDPV12</stp>
        <stp>LOCO US Equity</stp>
        <stp>BEST_EEPS_CUR_YR</stp>
        <stp>[Comp Table (linked to Bloomberg) v1.9.xlsx]Comp Table - Relative PE!R42C27</stp>
        <tr r="AA42" s="1"/>
      </tp>
      <tp>
        <v>7</v>
        <stp/>
        <stp>##V3_BDPV12</stp>
        <stp>PZZA US Equity</stp>
        <stp>BEST_EEPS_CUR_YR_NUMEST</stp>
        <stp>[Comp Table (linked to Bloomberg) v1.9.xlsx]Comp Table - Relative PE!R22C16</stp>
        <tr r="P22" s="1"/>
      </tp>
      <tp>
        <v>28</v>
        <stp/>
        <stp>##V3_BDPV12</stp>
        <stp>PNRA US Equity</stp>
        <stp>BEST_EEPS_CUR_YR_NUMEST</stp>
        <stp>[Comp Table (linked to Bloomberg) v1.9.xlsx]Comp Table - Relative PE!R15C16</stp>
        <tr r="P15" s="1"/>
      </tp>
      <tp>
        <v>8</v>
        <stp/>
        <stp>##V3_BDPV12</stp>
        <stp>YUM US Equity</stp>
        <stp>BEST_EST_EPS_FY3_NUMEST</stp>
        <stp>[Comp Table (linked to Bloomberg) v1.9.xlsx]Comp Table - Relative PE!R9C18</stp>
        <tr r="R9" s="1"/>
      </tp>
      <tp>
        <v>12</v>
        <stp/>
        <stp>##V3_BDPV12</stp>
        <stp>WING US Equity</stp>
        <stp>BEST_EEPS_NXT_YR_NUMEST</stp>
        <stp>[Comp Table (linked to Bloomberg) v1.9.xlsx]Comp Table - Relative PE!R33C17</stp>
        <tr r="Q33" s="1"/>
      </tp>
      <tp>
        <v>13</v>
        <stp/>
        <stp>##V3_BDPV12</stp>
        <stp>BOJA US Equity</stp>
        <stp>BEST_EEPS_CUR_YR_NUMEST</stp>
        <stp>[Comp Table (linked to Bloomberg) v1.9.xlsx]Comp Table - Relative PE!R34C16</stp>
        <tr r="P34" s="1"/>
      </tp>
      <tp>
        <v>7</v>
        <stp/>
        <stp>##V3_BDPV12</stp>
        <stp>DFRG US Equity</stp>
        <stp>BEST_EEPS_NXT_YR_NUMEST</stp>
        <stp>[Comp Table (linked to Bloomberg) v1.9.xlsx]Comp Table - Relative PE!R45C17</stp>
        <tr r="Q45" s="1"/>
      </tp>
      <tp>
        <v>2</v>
        <stp/>
        <stp>##V3_BDPV12</stp>
        <stp>JMBA US Equity</stp>
        <stp>BEST_EEPS_CUR_YR_NUMEST</stp>
        <stp>[Comp Table (linked to Bloomberg) v1.9.xlsx]Comp Table - Relative PE!R52C16</stp>
        <tr r="P52" s="1"/>
      </tp>
      <tp>
        <v>0.76</v>
        <stp/>
        <stp>##V3_BDPV12</stp>
        <stp>LOCO US Equity</stp>
        <stp>BEST_EST_EPS_FY3</stp>
        <stp>[Comp Table (linked to Bloomberg) v1.9.xlsx]Comp Table - Relative PE!R42C30</stp>
        <tr r="AD42" s="1"/>
      </tp>
      <tp>
        <v>1</v>
        <stp/>
        <stp>##V3_BDPV12</stp>
        <stp>JAX US Equity</stp>
        <stp>BEST_EEPS_NXT_YR_NUMEST</stp>
        <stp>[Comp Table (linked to Bloomberg) v1.9.xlsx]Comp Table - Relative PE!R51C17</stp>
        <tr r="Q51" s="1"/>
      </tp>
      <tp t="s">
        <v>#N/A N/A</v>
        <stp/>
        <stp>##V3_BDPV12</stp>
        <stp>PZZA US Equity</stp>
        <stp>BEST_EST_EPS_FY3_NUMEST</stp>
        <stp>[Comp Table (linked to Bloomberg) v1.9.xlsx]Comp Table - Relative PE!R22C18</stp>
        <tr r="R22" s="1"/>
      </tp>
      <tp>
        <v>5</v>
        <stp/>
        <stp>##V3_BDPV12</stp>
        <stp>PNRA US Equity</stp>
        <stp>BEST_EST_EPS_FY3_NUMEST</stp>
        <stp>[Comp Table (linked to Bloomberg) v1.9.xlsx]Comp Table - Relative PE!R15C18</stp>
        <tr r="R15" s="1"/>
      </tp>
      <tp>
        <v>3</v>
        <stp/>
        <stp>##V3_BDPV12</stp>
        <stp>BOJA US Equity</stp>
        <stp>BEST_EST_EPS_FY3_NUMEST</stp>
        <stp>[Comp Table (linked to Bloomberg) v1.9.xlsx]Comp Table - Relative PE!R34C18</stp>
        <tr r="R34" s="1"/>
      </tp>
      <tp>
        <v>1</v>
        <stp/>
        <stp>##V3_BDPV12</stp>
        <stp>JMBA US Equity</stp>
        <stp>BEST_EST_EPS_FY3_NUMEST</stp>
        <stp>[Comp Table (linked to Bloomberg) v1.9.xlsx]Comp Table - Relative PE!R52C18</stp>
        <tr r="R52" s="1"/>
      </tp>
      <tp t="s">
        <v>12/2017</v>
        <stp/>
        <stp>##V3_BDPV12</stp>
        <stp>TXRH US Equity</stp>
        <stp>NEXT_FISCAL_YR_END_MONTH</stp>
        <stp>[Comp Table (linked to Bloomberg) v1.9.xlsx]Comp Table - Relative PE!R19C52</stp>
        <tr r="AZ19" s="1"/>
      </tp>
      <tp>
        <v>3.5000000000000003E-2</v>
        <stp/>
        <stp>##V3_BDPV12</stp>
        <stp>NDLS US Equity</stp>
        <stp>BEST_EEPS_CUR_YR</stp>
        <stp>[Comp Table (linked to Bloomberg) v1.9.xlsx]Comp Table - Relative PE!R49C27</stp>
        <tr r="AA49" s="1"/>
      </tp>
      <tp>
        <v>7.04</v>
        <stp/>
        <stp>##V3_BDPV12</stp>
        <stp>BH US Equity</stp>
        <stp>BEST_EEPS_CUR_YR</stp>
        <stp>[Comp Table (linked to Bloomberg) v1.9.xlsx]Comp Table - Relative PE!R38C27</stp>
        <tr r="AA38" s="1"/>
      </tp>
      <tp t="s">
        <v>#N/A N/A</v>
        <stp/>
        <stp>##V3_BDPV12</stp>
        <stp>RT US Equity</stp>
        <stp>BEST_EEPS_CUR_YR</stp>
        <stp>[Comp Table (linked to Bloomberg) v1.9.xlsx]Comp Table - Relative PE!R50C27</stp>
        <tr r="AA50" s="1"/>
      </tp>
      <tp t="s">
        <v>#N/A N/A</v>
        <stp/>
        <stp>##V3_BDPV12</stp>
        <stp>NATH US Equity</stp>
        <stp>BEST_EEPS_CUR_YR</stp>
        <stp>[Comp Table (linked to Bloomberg) v1.9.xlsx]Comp Table - Relative PE!R48C27</stp>
        <tr r="AA48" s="1"/>
      </tp>
      <tp t="s">
        <v>12/2017</v>
        <stp/>
        <stp>##V3_BDPV12</stp>
        <stp>TAST US Equity</stp>
        <stp>NEXT_FISCAL_YR_END_MONTH</stp>
        <stp>[Comp Table (linked to Bloomberg) v1.9.xlsx]Comp Table - Relative PE!R40C52</stp>
        <tr r="AZ40" s="1"/>
      </tp>
      <tp t="s">
        <v>12/2017</v>
        <stp/>
        <stp>##V3_BDPV12</stp>
        <stp>TACO US Equity</stp>
        <stp>NEXT_FISCAL_YR_END_MONTH</stp>
        <stp>[Comp Table (linked to Bloomberg) v1.9.xlsx]Comp Table - Relative PE!R39C52</stp>
        <tr r="AZ39" s="1"/>
      </tp>
      <tp>
        <v>5</v>
        <stp/>
        <stp>##V3_BDPV12</stp>
        <stp>PZZA US Equity</stp>
        <stp>BEST_EEPS_NXT_YR_NUMEST</stp>
        <stp>[Comp Table (linked to Bloomberg) v1.9.xlsx]Comp Table - Relative PE!R22C17</stp>
        <tr r="Q22" s="1"/>
      </tp>
      <tp>
        <v>1</v>
        <stp/>
        <stp>##V3_BDPV12</stp>
        <stp>JAX US Equity</stp>
        <stp>BEST_EST_EPS_FY3_NUMEST</stp>
        <stp>[Comp Table (linked to Bloomberg) v1.9.xlsx]Comp Table - Relative PE!R51C18</stp>
        <tr r="R51" s="1"/>
      </tp>
      <tp>
        <v>26</v>
        <stp/>
        <stp>##V3_BDPV12</stp>
        <stp>PNRA US Equity</stp>
        <stp>BEST_EEPS_NXT_YR_NUMEST</stp>
        <stp>[Comp Table (linked to Bloomberg) v1.9.xlsx]Comp Table - Relative PE!R15C17</stp>
        <tr r="Q15" s="1"/>
      </tp>
      <tp>
        <v>12</v>
        <stp/>
        <stp>##V3_BDPV12</stp>
        <stp>WING US Equity</stp>
        <stp>BEST_EEPS_CUR_YR_NUMEST</stp>
        <stp>[Comp Table (linked to Bloomberg) v1.9.xlsx]Comp Table - Relative PE!R33C16</stp>
        <tr r="P33" s="1"/>
      </tp>
      <tp>
        <v>2.1280000000000001</v>
        <stp/>
        <stp>##V3_BDPV12</stp>
        <stp>SBUX US Equity</stp>
        <stp>BEST_EEPS_CUR_YR</stp>
        <stp>[Comp Table (linked to Bloomberg) v1.9.xlsx]Comp Table - Relative PE!R8C27</stp>
        <tr r="AA8" s="1"/>
      </tp>
      <tp>
        <v>13</v>
        <stp/>
        <stp>##V3_BDPV12</stp>
        <stp>BOJA US Equity</stp>
        <stp>BEST_EEPS_NXT_YR_NUMEST</stp>
        <stp>[Comp Table (linked to Bloomberg) v1.9.xlsx]Comp Table - Relative PE!R34C17</stp>
        <tr r="Q34" s="1"/>
      </tp>
      <tp>
        <v>7</v>
        <stp/>
        <stp>##V3_BDPV12</stp>
        <stp>DFRG US Equity</stp>
        <stp>BEST_EEPS_CUR_YR_NUMEST</stp>
        <stp>[Comp Table (linked to Bloomberg) v1.9.xlsx]Comp Table - Relative PE!R45C16</stp>
        <tr r="P45" s="1"/>
      </tp>
      <tp>
        <v>2</v>
        <stp/>
        <stp>##V3_BDPV12</stp>
        <stp>JMBA US Equity</stp>
        <stp>BEST_EEPS_NXT_YR_NUMEST</stp>
        <stp>[Comp Table (linked to Bloomberg) v1.9.xlsx]Comp Table - Relative PE!R52C17</stp>
        <tr r="Q52" s="1"/>
      </tp>
      <tp t="e">
        <v>#N/A</v>
        <stp/>
        <stp>##V3_BDHV12</stp>
        <stp>YUM US Equity</stp>
        <stp>BEST_PE_RATIO</stp>
        <stp>ed-10ay</stp>
        <stp/>
        <stp>[Comp Table (linked to Bloomberg) v1.9.xlsx]Comp Table - Relative PE!R9C43</stp>
        <stp>per</stp>
        <stp>am</stp>
        <stp>days=a</stp>
        <stp>dts=h</stp>
        <stp>BEST_FPERIOD_OVERRIDE</stp>
        <stp>1BF</stp>
        <stp>array=true</stp>
        <tr r="AQ9" s="1"/>
      </tp>
      <tp t="s">
        <v>12/2016</v>
        <stp/>
        <stp>##V3_BDPV12</stp>
        <stp>JAX US Equity</stp>
        <stp>NEXT_FISCAL_YR_END_MONTH</stp>
        <stp>[Comp Table (linked to Bloomberg) v1.9.xlsx]Comp Table - Relative PE!R51C52</stp>
        <tr r="AZ51" s="1"/>
      </tp>
      <tp t="s">
        <v>12/2017</v>
        <stp/>
        <stp>##V3_BDPV12</stp>
        <stp>DIN US Equity</stp>
        <stp>NEXT_FISCAL_YR_END_MONTH</stp>
        <stp>[Comp Table (linked to Bloomberg) v1.9.xlsx]Comp Table - Relative PE!R30C52</stp>
        <tr r="AZ30" s="1"/>
      </tp>
      <tp t="s">
        <v>05/2017</v>
        <stp/>
        <stp>##V3_BDPV12</stp>
        <stp>DRI US Equity</stp>
        <stp>NEXT_FISCAL_YR_END_MONTH</stp>
        <stp>[Comp Table (linked to Bloomberg) v1.9.xlsx]Comp Table - Relative PE!R12C52</stp>
        <tr r="AZ12" s="1"/>
      </tp>
      <tp t="s">
        <v>12/2017</v>
        <stp/>
        <stp>##V3_BDPV12</stp>
        <stp>DPZ US Equity</stp>
        <stp>NEXT_FISCAL_YR_END_MONTH</stp>
        <stp>[Comp Table (linked to Bloomberg) v1.9.xlsx]Comp Table - Relative PE!R14C52</stp>
        <tr r="AZ14" s="1"/>
      </tp>
      <tp t="s">
        <v>06/2017</v>
        <stp/>
        <stp>##V3_BDPV12</stp>
        <stp>EAT US Equity</stp>
        <stp>NEXT_FISCAL_YR_END_MONTH</stp>
        <stp>[Comp Table (linked to Bloomberg) v1.9.xlsx]Comp Table - Relative PE!R25C52</stp>
        <tr r="AZ25" s="1"/>
      </tp>
      <tp t="s">
        <v>12/2017</v>
        <stp/>
        <stp>##V3_BDPV12</stp>
        <stp>CMG US Equity</stp>
        <stp>NEXT_FISCAL_YR_END_MONTH</stp>
        <stp>[Comp Table (linked to Bloomberg) v1.9.xlsx]Comp Table - Relative PE!R10C52</stp>
        <tr r="AZ10" s="1"/>
      </tp>
      <tp t="s">
        <v>08/2017</v>
        <stp/>
        <stp>##V3_BDPV12</stp>
        <stp>SONC US Equity</stp>
        <stp>NEXT_FISCAL_YR_END_MONTH</stp>
        <stp>[Comp Table (linked to Bloomberg) v1.9.xlsx]Comp Table - Relative PE!R29C52</stp>
        <tr r="AZ29" s="1"/>
      </tp>
      <tp>
        <v>0.28000000000000003</v>
        <stp/>
        <stp>##V3_BDPV12</stp>
        <stp>JMBA US Equity</stp>
        <stp>BEST_EST_EPS_FY3</stp>
        <stp>[Comp Table (linked to Bloomberg) v1.9.xlsx]Comp Table - Relative PE!R52C30</stp>
        <tr r="AD52" s="1"/>
      </tp>
      <tp t="s">
        <v>12/2017</v>
        <stp/>
        <stp>##V3_BDPV12</stp>
        <stp>SHAK US Equity</stp>
        <stp>NEXT_FISCAL_YR_END_MONTH</stp>
        <stp>[Comp Table (linked to Bloomberg) v1.9.xlsx]Comp Table - Relative PE!R28C52</stp>
        <tr r="AZ28" s="1"/>
      </tp>
      <tp>
        <v>5.8660000000000005</v>
        <stp/>
        <stp>##V3_BDPV12</stp>
        <stp>JACK US Equity</stp>
        <stp>BEST_EST_EPS_FY3</stp>
        <stp>[Comp Table (linked to Bloomberg) v1.9.xlsx]Comp Table - Relative PE!R20C30</stp>
        <tr r="AD20" s="1"/>
      </tp>
      <tp t="s">
        <v>12/2017</v>
        <stp/>
        <stp>##V3_BDPV12</stp>
        <stp>WEN US Equity</stp>
        <stp>NEXT_FISCAL_YR_END_MONTH</stp>
        <stp>[Comp Table (linked to Bloomberg) v1.9.xlsx]Comp Table - Relative PE!R18C52</stp>
        <tr r="AZ18" s="1"/>
      </tp>
      <tp>
        <v>1</v>
        <stp/>
        <stp>##V3_BDPV12</stp>
        <stp>JAX US Equity</stp>
        <stp>BEST_EEPS_CUR_YR_NUMEST</stp>
        <stp>[Comp Table (linked to Bloomberg) v1.9.xlsx]Comp Table - Relative PE!R51C16</stp>
        <tr r="P51" s="1"/>
      </tp>
      <tp>
        <v>2</v>
        <stp/>
        <stp>##V3_BDPV12</stp>
        <stp>WING US Equity</stp>
        <stp>BEST_EST_EPS_FY3_NUMEST</stp>
        <stp>[Comp Table (linked to Bloomberg) v1.9.xlsx]Comp Table - Relative PE!R33C18</stp>
        <tr r="R33" s="1"/>
      </tp>
      <tp>
        <v>2.8730000000000002</v>
        <stp/>
        <stp>##V3_BDPV12</stp>
        <stp>SBUX US Equity</stp>
        <stp>BEST_EST_EPS_FY3</stp>
        <stp>[Comp Table (linked to Bloomberg) v1.9.xlsx]Comp Table - Relative PE!R8C30</stp>
        <tr r="AD8" s="1"/>
      </tp>
      <tp t="s">
        <v>#N/A N/A</v>
        <stp/>
        <stp>##V3_BDPV12</stp>
        <stp>DFRG US Equity</stp>
        <stp>BEST_EST_EPS_FY3_NUMEST</stp>
        <stp>[Comp Table (linked to Bloomberg) v1.9.xlsx]Comp Table - Relative PE!R45C18</stp>
        <tr r="R45" s="1"/>
      </tp>
      <tp>
        <v>3.1368710000000002</v>
        <stp/>
        <stp>##V3_BDPV12</stp>
        <stp>DIN US Equity</stp>
        <stp>SHORT_INT_RATIO</stp>
        <stp>[Comp Table (linked to Bloomberg) v1.9.xlsx]Comp Table - Relative PE!R30C8</stp>
        <tr r="H30" s="1"/>
      </tp>
      <tp t="s">
        <v>12/2017</v>
        <stp/>
        <stp>##V3_BDPV12</stp>
        <stp>RUTH US Equity</stp>
        <stp>NEXT_FISCAL_YR_END_MONTH</stp>
        <stp>[Comp Table (linked to Bloomberg) v1.9.xlsx]Comp Table - Relative PE!R36C52</stp>
        <tr r="AZ36" s="1"/>
      </tp>
      <tp t="s">
        <v>12/2017</v>
        <stp/>
        <stp>##V3_BDPV12</stp>
        <stp>RRGB US Equity</stp>
        <stp>NEXT_FISCAL_YR_END_MONTH</stp>
        <stp>[Comp Table (linked to Bloomberg) v1.9.xlsx]Comp Table - Relative PE!R35C52</stp>
        <tr r="AZ35" s="1"/>
      </tp>
      <tp>
        <v>0.28500000000000003</v>
        <stp/>
        <stp>##V3_BDPV12</stp>
        <stp>HABT US Equity</stp>
        <stp>BEST_EEPS_CUR_YR</stp>
        <stp>[Comp Table (linked to Bloomberg) v1.9.xlsx]Comp Table - Relative PE!R43C27</stp>
        <tr r="AA43" s="1"/>
      </tp>
      <tp>
        <v>6</v>
        <stp/>
        <stp>##V3_BDPV12</stp>
        <stp>DPZ US Equity</stp>
        <stp>BEST_EST_EPS_FY3_NUMEST</stp>
        <stp>[Comp Table (linked to Bloomberg) v1.9.xlsx]Comp Table - Relative PE!R14C18</stp>
        <tr r="R14" s="1"/>
      </tp>
      <tp>
        <v>16</v>
        <stp/>
        <stp>##V3_BDPV12</stp>
        <stp>SONC US Equity</stp>
        <stp>BEST_EEPS_NXT_YR_NUMEST</stp>
        <stp>[Comp Table (linked to Bloomberg) v1.9.xlsx]Comp Table - Relative PE!R29C17</stp>
        <tr r="Q29" s="1"/>
      </tp>
      <tp>
        <v>8</v>
        <stp/>
        <stp>##V3_BDPV12</stp>
        <stp>YUMC US Equity</stp>
        <stp>BEST_EEPS_NXT_YR_NUMEST</stp>
        <stp>[Comp Table (linked to Bloomberg) v1.9.xlsx]Comp Table - Relative PE!R11C17</stp>
        <tr r="Q11" s="1"/>
      </tp>
      <tp>
        <v>4</v>
        <stp/>
        <stp>##V3_BDPV12</stp>
        <stp>BWLD US Equity</stp>
        <stp>BEST_EST_EPS_FY3_NUMEST</stp>
        <stp>[Comp Table (linked to Bloomberg) v1.9.xlsx]Comp Table - Relative PE!R23C18</stp>
        <tr r="R23" s="1"/>
      </tp>
      <tp>
        <v>3</v>
        <stp/>
        <stp>##V3_BDPV12</stp>
        <stp>BOBE US Equity</stp>
        <stp>BEST_EEPS_CUR_YR_NUMEST</stp>
        <stp>[Comp Table (linked to Bloomberg) v1.9.xlsx]Comp Table - Relative PE!R27C16</stp>
        <tr r="P27" s="1"/>
      </tp>
      <tp>
        <v>19</v>
        <stp/>
        <stp>##V3_BDPV12</stp>
        <stp>CAKE US Equity</stp>
        <stp>BEST_EEPS_CUR_YR_NUMEST</stp>
        <stp>[Comp Table (linked to Bloomberg) v1.9.xlsx]Comp Table - Relative PE!R21C16</stp>
        <tr r="P21" s="1"/>
      </tp>
      <tp t="s">
        <v>#N/A N/A</v>
        <stp/>
        <stp>##V3_BDPV12</stp>
        <stp>HABT US Equity</stp>
        <stp>BEST_EST_EPS_FY3</stp>
        <stp>[Comp Table (linked to Bloomberg) v1.9.xlsx]Comp Table - Relative PE!R43C30</stp>
        <tr r="AD43" s="1"/>
      </tp>
      <tp>
        <v>6</v>
        <stp/>
        <stp>##V3_BDPV12</stp>
        <stp>PBPB US Equity</stp>
        <stp>BEST_EEPS_NXT_YR_NUMEST</stp>
        <stp>[Comp Table (linked to Bloomberg) v1.9.xlsx]Comp Table - Relative PE!R46C17</stp>
        <tr r="Q46" s="1"/>
      </tp>
      <tp>
        <v>9</v>
        <stp/>
        <stp>##V3_BDPV12</stp>
        <stp>RRGB US Equity</stp>
        <stp>BEST_EEPS_NXT_YR_NUMEST</stp>
        <stp>[Comp Table (linked to Bloomberg) v1.9.xlsx]Comp Table - Relative PE!R35C17</stp>
        <tr r="Q35" s="1"/>
      </tp>
      <tp>
        <v>18</v>
        <stp/>
        <stp>##V3_BDPV12</stp>
        <stp>DPZ US Equity</stp>
        <stp>BEST_EEPS_CUR_YR_NUMEST</stp>
        <stp>[Comp Table (linked to Bloomberg) v1.9.xlsx]Comp Table - Relative PE!R14C16</stp>
        <tr r="P14" s="1"/>
      </tp>
      <tp>
        <v>2</v>
        <stp/>
        <stp>##V3_BDPV12</stp>
        <stp>CAKE US Equity</stp>
        <stp>BEST_EST_EPS_FY3_NUMEST</stp>
        <stp>[Comp Table (linked to Bloomberg) v1.9.xlsx]Comp Table - Relative PE!R21C18</stp>
        <tr r="R21" s="1"/>
      </tp>
      <tp>
        <v>2</v>
        <stp/>
        <stp>##V3_BDPV12</stp>
        <stp>BOBE US Equity</stp>
        <stp>BEST_EST_EPS_FY3_NUMEST</stp>
        <stp>[Comp Table (linked to Bloomberg) v1.9.xlsx]Comp Table - Relative PE!R27C18</stp>
        <tr r="R27" s="1"/>
      </tp>
      <tp>
        <v>25</v>
        <stp/>
        <stp>##V3_BDPV12</stp>
        <stp>BWLD US Equity</stp>
        <stp>BEST_EEPS_CUR_YR_NUMEST</stp>
        <stp>[Comp Table (linked to Bloomberg) v1.9.xlsx]Comp Table - Relative PE!R23C16</stp>
        <tr r="P23" s="1"/>
      </tp>
      <tp>
        <v>1.894952</v>
        <stp/>
        <stp>##V3_BDPV12</stp>
        <stp>FDX US Equity</stp>
        <stp>SHORT_INT_RATIO</stp>
        <stp>[Comp Table (linked to Bloomberg) v1.9.xlsx]Comp Table - Relative PE!R7C8</stp>
        <tr r="H7" s="1"/>
      </tp>
      <tp t="s">
        <v>12/2017</v>
        <stp/>
        <stp>##V3_BDPV12</stp>
        <stp>PZZA US Equity</stp>
        <stp>NEXT_FISCAL_YR_END_MONTH</stp>
        <stp>[Comp Table (linked to Bloomberg) v1.9.xlsx]Comp Table - Relative PE!R22C52</stp>
        <tr r="AZ22" s="1"/>
      </tp>
      <tp t="s">
        <v>12/2017</v>
        <stp/>
        <stp>##V3_BDPV12</stp>
        <stp>PNRA US Equity</stp>
        <stp>NEXT_FISCAL_YR_END_MONTH</stp>
        <stp>[Comp Table (linked to Bloomberg) v1.9.xlsx]Comp Table - Relative PE!R15C52</stp>
        <tr r="AZ15" s="1"/>
      </tp>
      <tp>
        <v>0.1</v>
        <stp/>
        <stp>##V3_BDPV12</stp>
        <stp>JMBA US Equity</stp>
        <stp>BEST_EEPS_CUR_YR</stp>
        <stp>[Comp Table (linked to Bloomberg) v1.9.xlsx]Comp Table - Relative PE!R52C27</stp>
        <tr r="AA52" s="1"/>
      </tp>
      <tp t="s">
        <v>01/2018</v>
        <stp/>
        <stp>##V3_BDPV12</stp>
        <stp>PLAY US Equity</stp>
        <stp>NEXT_FISCAL_YR_END_MONTH</stp>
        <stp>[Comp Table (linked to Bloomberg) v1.9.xlsx]Comp Table - Relative PE!R24C52</stp>
        <tr r="AZ24" s="1"/>
      </tp>
      <tp t="s">
        <v>12/2017</v>
        <stp/>
        <stp>##V3_BDPV12</stp>
        <stp>PBPB US Equity</stp>
        <stp>NEXT_FISCAL_YR_END_MONTH</stp>
        <stp>[Comp Table (linked to Bloomberg) v1.9.xlsx]Comp Table - Relative PE!R46C52</stp>
        <tr r="AZ46" s="1"/>
      </tp>
      <tp>
        <v>4.3540000000000001</v>
        <stp/>
        <stp>##V3_BDPV12</stp>
        <stp>JACK US Equity</stp>
        <stp>BEST_EEPS_CUR_YR</stp>
        <stp>[Comp Table (linked to Bloomberg) v1.9.xlsx]Comp Table - Relative PE!R20C27</stp>
        <tr r="AA20" s="1"/>
      </tp>
      <tp>
        <v>6</v>
        <stp/>
        <stp>##V3_BDPV12</stp>
        <stp>EAT US Equity</stp>
        <stp>BEST_EST_EPS_FY3_NUMEST</stp>
        <stp>[Comp Table (linked to Bloomberg) v1.9.xlsx]Comp Table - Relative PE!R25C18</stp>
        <tr r="R25" s="1"/>
      </tp>
      <tp>
        <v>11</v>
        <stp/>
        <stp>##V3_BDPV12</stp>
        <stp>SHAK US Equity</stp>
        <stp>BEST_EEPS_CUR_YR_NUMEST</stp>
        <stp>[Comp Table (linked to Bloomberg) v1.9.xlsx]Comp Table - Relative PE!R28C16</stp>
        <tr r="P28" s="1"/>
      </tp>
      <tp>
        <v>5.4779999999999998</v>
        <stp/>
        <stp>##V3_BDPV12</stp>
        <stp>DIN US Equity</stp>
        <stp>BEST_EPS_NXT_YR</stp>
        <stp>[Comp Table (linked to Bloomberg) v1.9.xlsx]Comp Table - Relative PE!R30C29</stp>
        <tr r="AC30" s="1"/>
      </tp>
      <tp>
        <v>0.55600000000000005</v>
        <stp/>
        <stp>##V3_BDPV12</stp>
        <stp>WEN US Equity</stp>
        <stp>BEST_EPS_NXT_YR</stp>
        <stp>[Comp Table (linked to Bloomberg) v1.9.xlsx]Comp Table - Relative PE!R18C29</stp>
        <tr r="AC18" s="1"/>
      </tp>
      <tp>
        <v>10</v>
        <stp/>
        <stp>##V3_BDPV12</stp>
        <stp>ARMK US Equity</stp>
        <stp>BEST_EEPS_CUR_YR_NUMEST</stp>
        <stp>[Comp Table (linked to Bloomberg) v1.9.xlsx]Comp Table - Relative PE!R13C16</stp>
        <tr r="P13" s="1"/>
      </tp>
      <tp>
        <v>16</v>
        <stp/>
        <stp>##V3_BDPV12</stp>
        <stp>JACK US Equity</stp>
        <stp>BEST_EEPS_CUR_YR_NUMEST</stp>
        <stp>[Comp Table (linked to Bloomberg) v1.9.xlsx]Comp Table - Relative PE!R20C16</stp>
        <tr r="P20" s="1"/>
      </tp>
      <tp>
        <v>8.0652699999999999</v>
        <stp/>
        <stp>##V3_BDPV12</stp>
        <stp>EAT US Equity</stp>
        <stp>SHORT_INT_RATIO</stp>
        <stp>[Comp Table (linked to Bloomberg) v1.9.xlsx]Comp Table - Relative PE!R25C8</stp>
        <tr r="H25" s="1"/>
      </tp>
      <tp t="s">
        <v>#N/A N/A</v>
        <stp/>
        <stp>##V3_BDPV12</stp>
        <stp>FRGI US Equity</stp>
        <stp>BEST_EST_EPS_FY3</stp>
        <stp>[Comp Table (linked to Bloomberg) v1.9.xlsx]Comp Table - Relative PE!R37C30</stp>
        <tr r="AD37" s="1"/>
      </tp>
      <tp>
        <v>1.0449999999999999</v>
        <stp/>
        <stp>##V3_BDPV12</stp>
        <stp>FOGO US Equity</stp>
        <stp>BEST_EST_EPS_FY3</stp>
        <stp>[Comp Table (linked to Bloomberg) v1.9.xlsx]Comp Table - Relative PE!R44C30</stp>
        <tr r="AD44" s="1"/>
      </tp>
      <tp>
        <v>3</v>
        <stp/>
        <stp>##V3_BDPV12</stp>
        <stp>SHAK US Equity</stp>
        <stp>BEST_EST_EPS_FY3_NUMEST</stp>
        <stp>[Comp Table (linked to Bloomberg) v1.9.xlsx]Comp Table - Relative PE!R28C18</stp>
        <tr r="R28" s="1"/>
      </tp>
      <tp>
        <v>19</v>
        <stp/>
        <stp>##V3_BDPV12</stp>
        <stp>EAT US Equity</stp>
        <stp>BEST_EEPS_CUR_YR_NUMEST</stp>
        <stp>[Comp Table (linked to Bloomberg) v1.9.xlsx]Comp Table - Relative PE!R25C16</stp>
        <tr r="P25" s="1"/>
      </tp>
      <tp>
        <v>3</v>
        <stp/>
        <stp>##V3_BDPV12</stp>
        <stp>ARMK US Equity</stp>
        <stp>BEST_EST_EPS_FY3_NUMEST</stp>
        <stp>[Comp Table (linked to Bloomberg) v1.9.xlsx]Comp Table - Relative PE!R13C18</stp>
        <tr r="R13" s="1"/>
      </tp>
      <tp>
        <v>9</v>
        <stp/>
        <stp>##V3_BDPV12</stp>
        <stp>CBRL US Equity</stp>
        <stp>BEST_EEPS_NXT_YR_NUMEST</stp>
        <stp>[Comp Table (linked to Bloomberg) v1.9.xlsx]Comp Table - Relative PE!R17C17</stp>
        <tr r="Q17" s="1"/>
      </tp>
      <tp>
        <v>5</v>
        <stp/>
        <stp>##V3_BDPV12</stp>
        <stp>JACK US Equity</stp>
        <stp>BEST_EST_EPS_FY3_NUMEST</stp>
        <stp>[Comp Table (linked to Bloomberg) v1.9.xlsx]Comp Table - Relative PE!R20C18</stp>
        <tr r="R20" s="1"/>
      </tp>
      <tp>
        <v>2.379</v>
        <stp/>
        <stp>##V3_BDPV12</stp>
        <stp>DNKN US Equity</stp>
        <stp>BEST_EEPS_CUR_YR</stp>
        <stp>[Comp Table (linked to Bloomberg) v1.9.xlsx]Comp Table - Relative PE!R16C27</stp>
        <tr r="AA16" s="1"/>
      </tp>
      <tp>
        <v>0.57799999999999996</v>
        <stp/>
        <stp>##V3_BDPV12</stp>
        <stp>DENN US Equity</stp>
        <stp>BEST_EEPS_CUR_YR</stp>
        <stp>[Comp Table (linked to Bloomberg) v1.9.xlsx]Comp Table - Relative PE!R32C27</stp>
        <tr r="AA32" s="1"/>
      </tp>
      <tp>
        <v>0.84</v>
        <stp/>
        <stp>##V3_BDPV12</stp>
        <stp>DFRG US Equity</stp>
        <stp>BEST_EEPS_CUR_YR</stp>
        <stp>[Comp Table (linked to Bloomberg) v1.9.xlsx]Comp Table - Relative PE!R45C27</stp>
        <tr r="AA45" s="1"/>
      </tp>
      <tp>
        <v>1</v>
        <stp/>
        <stp>##V3_BDPV12</stp>
        <stp>RUTH US Equity</stp>
        <stp>BEST_EST_EPS_FY3_NUMEST</stp>
        <stp>[Comp Table (linked to Bloomberg) v1.9.xlsx]Comp Table - Relative PE!R36C18</stp>
        <tr r="R36" s="1"/>
      </tp>
      <tp>
        <v>7</v>
        <stp/>
        <stp>##V3_BDPV12</stp>
        <stp>TACO US Equity</stp>
        <stp>BEST_EEPS_NXT_YR_NUMEST</stp>
        <stp>[Comp Table (linked to Bloomberg) v1.9.xlsx]Comp Table - Relative PE!R39C17</stp>
        <tr r="Q39" s="1"/>
      </tp>
      <tp>
        <v>3</v>
        <stp/>
        <stp>##V3_BDPV12</stp>
        <stp>TXRH US Equity</stp>
        <stp>BEST_EST_EPS_FY3_NUMEST</stp>
        <stp>[Comp Table (linked to Bloomberg) v1.9.xlsx]Comp Table - Relative PE!R19C18</stp>
        <tr r="R19" s="1"/>
      </tp>
      <tp>
        <v>12</v>
        <stp/>
        <stp>##V3_BDPV12</stp>
        <stp>BJRI US Equity</stp>
        <stp>BEST_EEPS_CUR_YR_NUMEST</stp>
        <stp>[Comp Table (linked to Bloomberg) v1.9.xlsx]Comp Table - Relative PE!R31C16</stp>
        <tr r="P31" s="1"/>
      </tp>
      <tp>
        <v>7</v>
        <stp/>
        <stp>##V3_BDPV12</stp>
        <stp>FRGI US Equity</stp>
        <stp>BEST_EEPS_CUR_YR_NUMEST</stp>
        <stp>[Comp Table (linked to Bloomberg) v1.9.xlsx]Comp Table - Relative PE!R37C16</stp>
        <tr r="P37" s="1"/>
      </tp>
      <tp>
        <v>8</v>
        <stp/>
        <stp>##V3_BDPV12</stp>
        <stp>FOGO US Equity</stp>
        <stp>BEST_EEPS_NXT_YR_NUMEST</stp>
        <stp>[Comp Table (linked to Bloomberg) v1.9.xlsx]Comp Table - Relative PE!R44C17</stp>
        <tr r="Q44" s="1"/>
      </tp>
      <tp>
        <v>6</v>
        <stp/>
        <stp>##V3_BDPV12</stp>
        <stp>LOCO US Equity</stp>
        <stp>BEST_EEPS_NXT_YR_NUMEST</stp>
        <stp>[Comp Table (linked to Bloomberg) v1.9.xlsx]Comp Table - Relative PE!R42C17</stp>
        <tr r="Q42" s="1"/>
      </tp>
      <tp t="s">
        <v>#N/A N/A</v>
        <stp/>
        <stp>##V3_BDPV12</stp>
        <stp>NATH US Equity</stp>
        <stp>BEST_EST_EPS_FY3_NUMEST</stp>
        <stp>[Comp Table (linked to Bloomberg) v1.9.xlsx]Comp Table - Relative PE!R48C18</stp>
        <tr r="R48" s="1"/>
      </tp>
      <tp>
        <v>2.9569999999999999</v>
        <stp/>
        <stp>##V3_BDPV12</stp>
        <stp>DNKN US Equity</stp>
        <stp>BEST_EST_EPS_FY3</stp>
        <stp>[Comp Table (linked to Bloomberg) v1.9.xlsx]Comp Table - Relative PE!R16C30</stp>
        <tr r="AD16" s="1"/>
      </tp>
      <tp>
        <v>0.77</v>
        <stp/>
        <stp>##V3_BDPV12</stp>
        <stp>DENN US Equity</stp>
        <stp>BEST_EST_EPS_FY3</stp>
        <stp>[Comp Table (linked to Bloomberg) v1.9.xlsx]Comp Table - Relative PE!R32C30</stp>
        <tr r="AD32" s="1"/>
      </tp>
      <tp t="s">
        <v>#N/A N/A</v>
        <stp/>
        <stp>##V3_BDPV12</stp>
        <stp>DFRG US Equity</stp>
        <stp>BEST_EST_EPS_FY3</stp>
        <stp>[Comp Table (linked to Bloomberg) v1.9.xlsx]Comp Table - Relative PE!R45C30</stp>
        <tr r="AD45" s="1"/>
      </tp>
      <tp>
        <v>5</v>
        <stp/>
        <stp>##V3_BDPV12</stp>
        <stp>RUTH US Equity</stp>
        <stp>BEST_EEPS_CUR_YR_NUMEST</stp>
        <stp>[Comp Table (linked to Bloomberg) v1.9.xlsx]Comp Table - Relative PE!R36C16</stp>
        <tr r="P36" s="1"/>
      </tp>
      <tp>
        <v>0.11700000000000001</v>
        <stp/>
        <stp>##V3_BDPV12</stp>
        <stp>ZOES US Equity</stp>
        <stp>BEST_EPS_NXT_YR</stp>
        <stp>[Comp Table (linked to Bloomberg) v1.9.xlsx]Comp Table - Relative PE!R47C29</stp>
        <tr r="AC47" s="1"/>
      </tp>
      <tp>
        <v>21</v>
        <stp/>
        <stp>##V3_BDPV12</stp>
        <stp>TXRH US Equity</stp>
        <stp>BEST_EEPS_CUR_YR_NUMEST</stp>
        <stp>[Comp Table (linked to Bloomberg) v1.9.xlsx]Comp Table - Relative PE!R19C16</stp>
        <tr r="P19" s="1"/>
      </tp>
      <tp>
        <v>1</v>
        <stp/>
        <stp>##V3_BDPV12</stp>
        <stp>BJRI US Equity</stp>
        <stp>BEST_EST_EPS_FY3_NUMEST</stp>
        <stp>[Comp Table (linked to Bloomberg) v1.9.xlsx]Comp Table - Relative PE!R31C18</stp>
        <tr r="R31" s="1"/>
      </tp>
      <tp>
        <v>12</v>
        <stp/>
        <stp>##V3_BDPV12</stp>
        <stp>BLMN US Equity</stp>
        <stp>BEST_EEPS_NXT_YR_NUMEST</stp>
        <stp>[Comp Table (linked to Bloomberg) v1.9.xlsx]Comp Table - Relative PE!R26C17</stp>
        <tr r="Q26" s="1"/>
      </tp>
      <tp>
        <v>27</v>
        <stp/>
        <stp>##V3_BDPV12</stp>
        <stp>DNKN US Equity</stp>
        <stp>BEST_EEPS_NXT_YR_NUMEST</stp>
        <stp>[Comp Table (linked to Bloomberg) v1.9.xlsx]Comp Table - Relative PE!R16C17</stp>
        <tr r="Q16" s="1"/>
      </tp>
      <tp>
        <v>4</v>
        <stp/>
        <stp>##V3_BDPV12</stp>
        <stp>DENN US Equity</stp>
        <stp>BEST_EEPS_NXT_YR_NUMEST</stp>
        <stp>[Comp Table (linked to Bloomberg) v1.9.xlsx]Comp Table - Relative PE!R32C17</stp>
        <tr r="Q32" s="1"/>
      </tp>
      <tp t="s">
        <v>#N/A N/A</v>
        <stp/>
        <stp>##V3_BDPV12</stp>
        <stp>FRGI US Equity</stp>
        <stp>BEST_EST_EPS_FY3_NUMEST</stp>
        <stp>[Comp Table (linked to Bloomberg) v1.9.xlsx]Comp Table - Relative PE!R37C18</stp>
        <tr r="R37" s="1"/>
      </tp>
      <tp>
        <v>8.7000000000000008E-2</v>
        <stp/>
        <stp>##V3_BDPV12</stp>
        <stp>NDLS US Equity</stp>
        <stp>BEST_EPS_NXT_YR</stp>
        <stp>[Comp Table (linked to Bloomberg) v1.9.xlsx]Comp Table - Relative PE!R49C29</stp>
        <tr r="AC49" s="1"/>
      </tp>
      <tp t="s">
        <v>#N/A N/A</v>
        <stp/>
        <stp>##V3_BDPV12</stp>
        <stp>NATH US Equity</stp>
        <stp>BEST_EEPS_CUR_YR_NUMEST</stp>
        <stp>[Comp Table (linked to Bloomberg) v1.9.xlsx]Comp Table - Relative PE!R48C16</stp>
        <tr r="P48" s="1"/>
      </tp>
      <tp>
        <v>1.1100000000000001</v>
        <stp/>
        <stp>##V3_BDPV12</stp>
        <stp>FRGI US Equity</stp>
        <stp>BEST_EEPS_CUR_YR</stp>
        <stp>[Comp Table (linked to Bloomberg) v1.9.xlsx]Comp Table - Relative PE!R37C27</stp>
        <tr r="AA37" s="1"/>
      </tp>
      <tp>
        <v>0.91500000000000004</v>
        <stp/>
        <stp>##V3_BDPV12</stp>
        <stp>FOGO US Equity</stp>
        <stp>BEST_EEPS_CUR_YR</stp>
        <stp>[Comp Table (linked to Bloomberg) v1.9.xlsx]Comp Table - Relative PE!R44C27</stp>
        <tr r="AA44" s="1"/>
      </tp>
      <tp>
        <v>5.1503949999999996</v>
        <stp/>
        <stp>##V3_BDPV12</stp>
        <stp>RT US Equity</stp>
        <stp>SHORT_INT_RATIO</stp>
        <stp>[Comp Table (linked to Bloomberg) v1.9.xlsx]Comp Table - Relative PE!R50C8</stp>
        <tr r="H50" s="1"/>
      </tp>
      <tp>
        <v>7</v>
        <stp/>
        <stp>##V3_BDPV12</stp>
        <stp>TACO US Equity</stp>
        <stp>BEST_EEPS_CUR_YR_NUMEST</stp>
        <stp>[Comp Table (linked to Bloomberg) v1.9.xlsx]Comp Table - Relative PE!R39C16</stp>
        <tr r="P39" s="1"/>
      </tp>
      <tp>
        <v>0.42799999999999999</v>
        <stp/>
        <stp>##V3_BDPV12</stp>
        <stp>TAST US Equity</stp>
        <stp>BEST_EPS_NXT_YR</stp>
        <stp>[Comp Table (linked to Bloomberg) v1.9.xlsx]Comp Table - Relative PE!R40C29</stp>
        <tr r="AC40" s="1"/>
      </tp>
      <tp>
        <v>2</v>
        <stp/>
        <stp>##V3_BDPV12</stp>
        <stp>BLMN US Equity</stp>
        <stp>BEST_EST_EPS_FY3_NUMEST</stp>
        <stp>[Comp Table (linked to Bloomberg) v1.9.xlsx]Comp Table - Relative PE!R26C18</stp>
        <tr r="R26" s="1"/>
      </tp>
      <tp>
        <v>0.31900000000000001</v>
        <stp/>
        <stp>##V3_BDPV12</stp>
        <stp>HABT US Equity</stp>
        <stp>BEST_EPS_NXT_YR</stp>
        <stp>[Comp Table (linked to Bloomberg) v1.9.xlsx]Comp Table - Relative PE!R43C29</stp>
        <tr r="AC43" s="1"/>
      </tp>
      <tp t="s">
        <v>05/2017</v>
        <stp/>
        <stp>##V3_BDPV12</stp>
        <stp>FDX US Equity</stp>
        <stp>NEXT_FISCAL_YR_END_MONTH</stp>
        <stp>[Comp Table (linked to Bloomberg) v1.9.xlsx]Comp Table - Relative PE!R7C52</stp>
        <tr r="AZ7" s="1"/>
      </tp>
      <tp>
        <v>12</v>
        <stp/>
        <stp>##V3_BDPV12</stp>
        <stp>BJRI US Equity</stp>
        <stp>BEST_EEPS_NXT_YR_NUMEST</stp>
        <stp>[Comp Table (linked to Bloomberg) v1.9.xlsx]Comp Table - Relative PE!R31C17</stp>
        <tr r="Q31" s="1"/>
      </tp>
      <tp>
        <v>7</v>
        <stp/>
        <stp>##V3_BDPV12</stp>
        <stp>FRGI US Equity</stp>
        <stp>BEST_EEPS_NXT_YR_NUMEST</stp>
        <stp>[Comp Table (linked to Bloomberg) v1.9.xlsx]Comp Table - Relative PE!R37C17</stp>
        <tr r="Q37" s="1"/>
      </tp>
      <tp>
        <v>8</v>
        <stp/>
        <stp>##V3_BDPV12</stp>
        <stp>FOGO US Equity</stp>
        <stp>BEST_EEPS_CUR_YR_NUMEST</stp>
        <stp>[Comp Table (linked to Bloomberg) v1.9.xlsx]Comp Table - Relative PE!R44C16</stp>
        <tr r="P44" s="1"/>
      </tp>
      <tp>
        <v>7</v>
        <stp/>
        <stp>##V3_BDPV12</stp>
        <stp>DNKN US Equity</stp>
        <stp>BEST_EST_EPS_FY3_NUMEST</stp>
        <stp>[Comp Table (linked to Bloomberg) v1.9.xlsx]Comp Table - Relative PE!R16C18</stp>
        <tr r="R16" s="1"/>
      </tp>
      <tp>
        <v>1</v>
        <stp/>
        <stp>##V3_BDPV12</stp>
        <stp>DENN US Equity</stp>
        <stp>BEST_EST_EPS_FY3_NUMEST</stp>
        <stp>[Comp Table (linked to Bloomberg) v1.9.xlsx]Comp Table - Relative PE!R32C18</stp>
        <tr r="R32" s="1"/>
      </tp>
      <tp>
        <v>6</v>
        <stp/>
        <stp>##V3_BDPV12</stp>
        <stp>LOCO US Equity</stp>
        <stp>BEST_EEPS_CUR_YR_NUMEST</stp>
        <stp>[Comp Table (linked to Bloomberg) v1.9.xlsx]Comp Table - Relative PE!R42C16</stp>
        <tr r="P42" s="1"/>
      </tp>
      <tp>
        <v>6.2627870000000003</v>
        <stp/>
        <stp>##V3_BDPV12</stp>
        <stp>JAX US Equity</stp>
        <stp>SHORT_INT_RATIO</stp>
        <stp>[Comp Table (linked to Bloomberg) v1.9.xlsx]Comp Table - Relative PE!R51C8</stp>
        <tr r="H51" s="1"/>
      </tp>
      <tp>
        <v>1.911</v>
        <stp/>
        <stp>##V3_BDPV12</stp>
        <stp>ARMK US Equity</stp>
        <stp>BEST_EEPS_CUR_YR</stp>
        <stp>[Comp Table (linked to Bloomberg) v1.9.xlsx]Comp Table - Relative PE!R13C27</stp>
        <tr r="AA13" s="1"/>
      </tp>
      <tp>
        <v>8.5030000000000001</v>
        <stp/>
        <stp>##V3_BDPV12</stp>
        <stp>BWLD US Equity</stp>
        <stp>BEST_EST_EPS_FY3</stp>
        <stp>[Comp Table (linked to Bloomberg) v1.9.xlsx]Comp Table - Relative PE!R23C30</stp>
        <tr r="AD23" s="1"/>
      </tp>
      <tp>
        <v>2.3199999999999998</v>
        <stp/>
        <stp>##V3_BDPV12</stp>
        <stp>BJRI US Equity</stp>
        <stp>BEST_EST_EPS_FY3</stp>
        <stp>[Comp Table (linked to Bloomberg) v1.9.xlsx]Comp Table - Relative PE!R31C30</stp>
        <tr r="AD31" s="1"/>
      </tp>
      <tp>
        <v>1.54</v>
        <stp/>
        <stp>##V3_BDPV12</stp>
        <stp>BLMN US Equity</stp>
        <stp>BEST_EST_EPS_FY3</stp>
        <stp>[Comp Table (linked to Bloomberg) v1.9.xlsx]Comp Table - Relative PE!R26C30</stp>
        <tr r="AD26" s="1"/>
      </tp>
      <tp>
        <v>1.1300000000000001</v>
        <stp/>
        <stp>##V3_BDPV12</stp>
        <stp>BOJA US Equity</stp>
        <stp>BEST_EST_EPS_FY3</stp>
        <stp>[Comp Table (linked to Bloomberg) v1.9.xlsx]Comp Table - Relative PE!R34C30</stp>
        <tr r="AD34" s="1"/>
      </tp>
      <tp>
        <v>2.9050000000000002</v>
        <stp/>
        <stp>##V3_BDPV12</stp>
        <stp>BOBE US Equity</stp>
        <stp>BEST_EST_EPS_FY3</stp>
        <stp>[Comp Table (linked to Bloomberg) v1.9.xlsx]Comp Table - Relative PE!R27C30</stp>
        <tr r="AD27" s="1"/>
      </tp>
      <tp>
        <v>5</v>
        <stp/>
        <stp>##V3_BDPV12</stp>
        <stp>RUTH US Equity</stp>
        <stp>BEST_EEPS_NXT_YR_NUMEST</stp>
        <stp>[Comp Table (linked to Bloomberg) v1.9.xlsx]Comp Table - Relative PE!R36C17</stp>
        <tr r="Q36" s="1"/>
      </tp>
      <tp>
        <v>21</v>
        <stp/>
        <stp>##V3_BDPV12</stp>
        <stp>TXRH US Equity</stp>
        <stp>BEST_EEPS_NXT_YR_NUMEST</stp>
        <stp>[Comp Table (linked to Bloomberg) v1.9.xlsx]Comp Table - Relative PE!R19C17</stp>
        <tr r="Q19" s="1"/>
      </tp>
      <tp>
        <v>1</v>
        <stp/>
        <stp>##V3_BDPV12</stp>
        <stp>TACO US Equity</stp>
        <stp>BEST_EST_EPS_FY3_NUMEST</stp>
        <stp>[Comp Table (linked to Bloomberg) v1.9.xlsx]Comp Table - Relative PE!R39C18</stp>
        <tr r="R39" s="1"/>
      </tp>
      <tp>
        <v>14</v>
        <stp/>
        <stp>##V3_BDPV12</stp>
        <stp>BLMN US Equity</stp>
        <stp>BEST_EEPS_CUR_YR_NUMEST</stp>
        <stp>[Comp Table (linked to Bloomberg) v1.9.xlsx]Comp Table - Relative PE!R26C16</stp>
        <tr r="P26" s="1"/>
      </tp>
      <tp>
        <v>5</v>
        <stp/>
        <stp>##V3_BDPV12</stp>
        <stp>DENN US Equity</stp>
        <stp>BEST_EEPS_CUR_YR_NUMEST</stp>
        <stp>[Comp Table (linked to Bloomberg) v1.9.xlsx]Comp Table - Relative PE!R32C16</stp>
        <tr r="P32" s="1"/>
      </tp>
      <tp>
        <v>27</v>
        <stp/>
        <stp>##V3_BDPV12</stp>
        <stp>DNKN US Equity</stp>
        <stp>BEST_EEPS_CUR_YR_NUMEST</stp>
        <stp>[Comp Table (linked to Bloomberg) v1.9.xlsx]Comp Table - Relative PE!R16C16</stp>
        <tr r="P16" s="1"/>
      </tp>
      <tp>
        <v>2</v>
        <stp/>
        <stp>##V3_BDPV12</stp>
        <stp>FOGO US Equity</stp>
        <stp>BEST_EST_EPS_FY3_NUMEST</stp>
        <stp>[Comp Table (linked to Bloomberg) v1.9.xlsx]Comp Table - Relative PE!R44C18</stp>
        <tr r="R44" s="1"/>
      </tp>
      <tp t="s">
        <v>#N/A N/A</v>
        <stp/>
        <stp>##V3_BDPV12</stp>
        <stp>NATH US Equity</stp>
        <stp>BEST_EEPS_NXT_YR_NUMEST</stp>
        <stp>[Comp Table (linked to Bloomberg) v1.9.xlsx]Comp Table - Relative PE!R48C17</stp>
        <tr r="Q48" s="1"/>
      </tp>
      <tp>
        <v>1</v>
        <stp/>
        <stp>##V3_BDPV12</stp>
        <stp>LOCO US Equity</stp>
        <stp>BEST_EST_EPS_FY3_NUMEST</stp>
        <stp>[Comp Table (linked to Bloomberg) v1.9.xlsx]Comp Table - Relative PE!R42C18</stp>
        <tr r="R42" s="1"/>
      </tp>
      <tp t="s">
        <v>#N/A N/A</v>
        <stp/>
        <stp>##V3_BDPV12</stp>
        <stp>CHUY US Equity</stp>
        <stp>BEST_EST_EPS_FY3</stp>
        <stp>[Comp Table (linked to Bloomberg) v1.9.xlsx]Comp Table - Relative PE!R41C30</stp>
        <tr r="AD41" s="1"/>
      </tp>
      <tp t="s">
        <v>12/2017</v>
        <stp/>
        <stp>##V3_BDPV12</stp>
        <stp>ZOES US Equity</stp>
        <stp>NEXT_FISCAL_YR_END_MONTH</stp>
        <stp>[Comp Table (linked to Bloomberg) v1.9.xlsx]Comp Table - Relative PE!R47C52</stp>
        <tr r="AZ47" s="1"/>
      </tp>
      <tp>
        <v>3.41</v>
        <stp/>
        <stp>##V3_BDPV12</stp>
        <stp>CAKE US Equity</stp>
        <stp>BEST_EST_EPS_FY3</stp>
        <stp>[Comp Table (linked to Bloomberg) v1.9.xlsx]Comp Table - Relative PE!R21C30</stp>
        <tr r="AD21" s="1"/>
      </tp>
      <tp>
        <v>9.6449999999999996</v>
        <stp/>
        <stp>##V3_BDPV12</stp>
        <stp>CBRL US Equity</stp>
        <stp>BEST_EST_EPS_FY3</stp>
        <stp>[Comp Table (linked to Bloomberg) v1.9.xlsx]Comp Table - Relative PE!R17C30</stp>
        <tr r="AD17" s="1"/>
      </tp>
      <tp>
        <v>11</v>
        <stp/>
        <stp>##V3_BDPV12</stp>
        <stp>SHAK US Equity</stp>
        <stp>BEST_EEPS_NXT_YR_NUMEST</stp>
        <stp>[Comp Table (linked to Bloomberg) v1.9.xlsx]Comp Table - Relative PE!R28C17</stp>
        <tr r="Q28" s="1"/>
      </tp>
      <tp>
        <v>3.6840000000000002</v>
        <stp/>
        <stp>##V3_BDPV12</stp>
        <stp>YUM US Equity</stp>
        <stp>BEST_EST_EPS_FY3</stp>
        <stp>[Comp Table (linked to Bloomberg) v1.9.xlsx]Comp Table - Relative PE!R9C30</stp>
        <tr r="AD9" s="1"/>
      </tp>
      <tp>
        <v>2</v>
        <stp/>
        <stp>##V3_BDPV12</stp>
        <stp>CBRL US Equity</stp>
        <stp>BEST_EST_EPS_FY3_NUMEST</stp>
        <stp>[Comp Table (linked to Bloomberg) v1.9.xlsx]Comp Table - Relative PE!R17C18</stp>
        <tr r="R17" s="1"/>
      </tp>
      <tp>
        <v>10</v>
        <stp/>
        <stp>##V3_BDPV12</stp>
        <stp>ARMK US Equity</stp>
        <stp>BEST_EEPS_NXT_YR_NUMEST</stp>
        <stp>[Comp Table (linked to Bloomberg) v1.9.xlsx]Comp Table - Relative PE!R13C17</stp>
        <tr r="Q13" s="1"/>
      </tp>
      <tp>
        <v>16</v>
        <stp/>
        <stp>##V3_BDPV12</stp>
        <stp>JACK US Equity</stp>
        <stp>BEST_EEPS_NXT_YR_NUMEST</stp>
        <stp>[Comp Table (linked to Bloomberg) v1.9.xlsx]Comp Table - Relative PE!R20C17</stp>
        <tr r="Q20" s="1"/>
      </tp>
      <tp t="s">
        <v>12/2017</v>
        <stp/>
        <stp>##V3_BDPV12</stp>
        <stp>YUMC US Equity</stp>
        <stp>NEXT_FISCAL_YR_END_MONTH</stp>
        <stp>[Comp Table (linked to Bloomberg) v1.9.xlsx]Comp Table - Relative PE!R11C52</stp>
        <tr r="AZ11" s="1"/>
      </tp>
      <tp>
        <v>1.1300000000000001</v>
        <stp/>
        <stp>##V3_BDPV12</stp>
        <stp>CHUY US Equity</stp>
        <stp>BEST_EEPS_CUR_YR</stp>
        <stp>[Comp Table (linked to Bloomberg) v1.9.xlsx]Comp Table - Relative PE!R41C27</stp>
        <tr r="AA41" s="1"/>
      </tp>
      <tp>
        <v>3.0340000000000003</v>
        <stp/>
        <stp>##V3_BDPV12</stp>
        <stp>CAKE US Equity</stp>
        <stp>BEST_EEPS_CUR_YR</stp>
        <stp>[Comp Table (linked to Bloomberg) v1.9.xlsx]Comp Table - Relative PE!R21C27</stp>
        <tr r="AA21" s="1"/>
      </tp>
      <tp>
        <v>8.24</v>
        <stp/>
        <stp>##V3_BDPV12</stp>
        <stp>CBRL US Equity</stp>
        <stp>BEST_EEPS_CUR_YR</stp>
        <stp>[Comp Table (linked to Bloomberg) v1.9.xlsx]Comp Table - Relative PE!R17C27</stp>
        <tr r="AA17" s="1"/>
      </tp>
      <tp>
        <v>19</v>
        <stp/>
        <stp>##V3_BDPV12</stp>
        <stp>EAT US Equity</stp>
        <stp>BEST_EEPS_NXT_YR_NUMEST</stp>
        <stp>[Comp Table (linked to Bloomberg) v1.9.xlsx]Comp Table - Relative PE!R25C17</stp>
        <tr r="Q25" s="1"/>
      </tp>
      <tp>
        <v>4.3730000000000002</v>
        <stp/>
        <stp>##V3_BDPV12</stp>
        <stp>DRI US Equity</stp>
        <stp>BEST_EPS_NXT_YR</stp>
        <stp>[Comp Table (linked to Bloomberg) v1.9.xlsx]Comp Table - Relative PE!R12C29</stp>
        <tr r="AC12" s="1"/>
      </tp>
      <tp>
        <v>2.718</v>
        <stp/>
        <stp>##V3_BDPV12</stp>
        <stp>YUM US Equity</stp>
        <stp>BEST_EEPS_CUR_YR</stp>
        <stp>[Comp Table (linked to Bloomberg) v1.9.xlsx]Comp Table - Relative PE!R9C27</stp>
        <tr r="AA9" s="1"/>
      </tp>
      <tp>
        <v>9</v>
        <stp/>
        <stp>##V3_BDPV12</stp>
        <stp>CBRL US Equity</stp>
        <stp>BEST_EEPS_CUR_YR_NUMEST</stp>
        <stp>[Comp Table (linked to Bloomberg) v1.9.xlsx]Comp Table - Relative PE!R17C16</stp>
        <tr r="P17" s="1"/>
      </tp>
      <tp>
        <v>2.4130000000000003</v>
        <stp/>
        <stp>##V3_BDPV12</stp>
        <stp>ARMK US Equity</stp>
        <stp>BEST_EST_EPS_FY3</stp>
        <stp>[Comp Table (linked to Bloomberg) v1.9.xlsx]Comp Table - Relative PE!R13C30</stp>
        <tr r="AD13" s="1"/>
      </tp>
      <tp>
        <v>5.7640000000000002</v>
        <stp/>
        <stp>##V3_BDPV12</stp>
        <stp>BWLD US Equity</stp>
        <stp>BEST_EEPS_CUR_YR</stp>
        <stp>[Comp Table (linked to Bloomberg) v1.9.xlsx]Comp Table - Relative PE!R23C27</stp>
        <tr r="AA23" s="1"/>
      </tp>
      <tp>
        <v>1.4040000000000001</v>
        <stp/>
        <stp>##V3_BDPV12</stp>
        <stp>BLMN US Equity</stp>
        <stp>BEST_EEPS_CUR_YR</stp>
        <stp>[Comp Table (linked to Bloomberg) v1.9.xlsx]Comp Table - Relative PE!R26C27</stp>
        <tr r="AA26" s="1"/>
      </tp>
      <tp>
        <v>0.93100000000000005</v>
        <stp/>
        <stp>##V3_BDPV12</stp>
        <stp>BOJA US Equity</stp>
        <stp>BEST_EEPS_CUR_YR</stp>
        <stp>[Comp Table (linked to Bloomberg) v1.9.xlsx]Comp Table - Relative PE!R34C27</stp>
        <tr r="AA34" s="1"/>
      </tp>
      <tp>
        <v>2.17</v>
        <stp/>
        <stp>##V3_BDPV12</stp>
        <stp>BOBE US Equity</stp>
        <stp>BEST_EEPS_CUR_YR</stp>
        <stp>[Comp Table (linked to Bloomberg) v1.9.xlsx]Comp Table - Relative PE!R27C27</stp>
        <tr r="AA27" s="1"/>
      </tp>
      <tp>
        <v>1.8109999999999999</v>
        <stp/>
        <stp>##V3_BDPV12</stp>
        <stp>BJRI US Equity</stp>
        <stp>BEST_EEPS_CUR_YR</stp>
        <stp>[Comp Table (linked to Bloomberg) v1.9.xlsx]Comp Table - Relative PE!R31C27</stp>
        <tr r="AA31" s="1"/>
      </tp>
      <tp>
        <v>11</v>
        <stp/>
        <stp>##V3_BDPV12</stp>
        <stp>ZOES US Equity</stp>
        <stp>BEST_EEPS_CUR_YR_NUMEST</stp>
        <stp>[Comp Table (linked to Bloomberg) v1.9.xlsx]Comp Table - Relative PE!R47C16</stp>
        <tr r="P47" s="1"/>
      </tp>
      <tp>
        <v>1.1320000000000001</v>
        <stp/>
        <stp>##V3_BDPV12</stp>
        <stp>RUTH US Equity</stp>
        <stp>BEST_EPS_NXT_YR</stp>
        <stp>[Comp Table (linked to Bloomberg) v1.9.xlsx]Comp Table - Relative PE!R36C29</stp>
        <tr r="AC36" s="1"/>
      </tp>
      <tp>
        <v>2.1160000000000001</v>
        <stp/>
        <stp>##V3_BDPV12</stp>
        <stp>TXRH US Equity</stp>
        <stp>BEST_EPS_NXT_YR</stp>
        <stp>[Comp Table (linked to Bloomberg) v1.9.xlsx]Comp Table - Relative PE!R19C29</stp>
        <tr r="AC19" s="1"/>
      </tp>
      <tp t="s">
        <v>#N/A N/A</v>
        <stp/>
        <stp>##V3_BDPV12</stp>
        <stp>NATH US Equity</stp>
        <stp>BEST_EPS_NXT_YR</stp>
        <stp>[Comp Table (linked to Bloomberg) v1.9.xlsx]Comp Table - Relative PE!R48C29</stp>
        <tr r="AC48" s="1"/>
      </tp>
      <tp>
        <v>11</v>
        <stp/>
        <stp>##V3_BDPV12</stp>
        <stp>NDLS US Equity</stp>
        <stp>BEST_EEPS_CUR_YR_NUMEST</stp>
        <stp>[Comp Table (linked to Bloomberg) v1.9.xlsx]Comp Table - Relative PE!R49C16</stp>
        <tr r="P49" s="1"/>
      </tp>
      <tp>
        <v>183.56</v>
        <stp/>
        <stp>##V3_BDPV12</stp>
        <stp>FDX US Equity</stp>
        <stp>LAST_PRICE</stp>
        <stp>[Comp Table (linked to Bloomberg) v1.9.xlsx]Comp Table - Relative PE!R7C5</stp>
        <tr r="E7" s="1"/>
      </tp>
      <tp>
        <v>4</v>
        <stp/>
        <stp>##V3_BDPV12</stp>
        <stp>TAST US Equity</stp>
        <stp>BEST_EEPS_NXT_YR_NUMEST</stp>
        <stp>[Comp Table (linked to Bloomberg) v1.9.xlsx]Comp Table - Relative PE!R40C17</stp>
        <tr r="Q40" s="1"/>
      </tp>
      <tp>
        <v>1</v>
        <stp/>
        <stp>##V3_BDPV12</stp>
        <stp>ZOES US Equity</stp>
        <stp>BEST_EST_EPS_FY3_NUMEST</stp>
        <stp>[Comp Table (linked to Bloomberg) v1.9.xlsx]Comp Table - Relative PE!R47C18</stp>
        <tr r="R47" s="1"/>
      </tp>
      <tp>
        <v>8</v>
        <stp/>
        <stp>##V3_BDPV12</stp>
        <stp>HABT US Equity</stp>
        <stp>BEST_EEPS_NXT_YR_NUMEST</stp>
        <stp>[Comp Table (linked to Bloomberg) v1.9.xlsx]Comp Table - Relative PE!R43C17</stp>
        <tr r="Q43" s="1"/>
      </tp>
      <tp>
        <v>2.0460000000000003</v>
        <stp/>
        <stp>##V3_BDPV12</stp>
        <stp>BJRI US Equity</stp>
        <stp>BEST_EPS_NXT_YR</stp>
        <stp>[Comp Table (linked to Bloomberg) v1.9.xlsx]Comp Table - Relative PE!R31C29</stp>
        <tr r="AC31" s="1"/>
      </tp>
      <tp>
        <v>3</v>
        <stp/>
        <stp>##V3_BDPV12</stp>
        <stp>NDLS US Equity</stp>
        <stp>BEST_EST_EPS_FY3_NUMEST</stp>
        <stp>[Comp Table (linked to Bloomberg) v1.9.xlsx]Comp Table - Relative PE!R49C18</stp>
        <tr r="R49" s="1"/>
      </tp>
      <tp>
        <v>1.22</v>
        <stp/>
        <stp>##V3_BDPV12</stp>
        <stp>FRGI US Equity</stp>
        <stp>BEST_EPS_NXT_YR</stp>
        <stp>[Comp Table (linked to Bloomberg) v1.9.xlsx]Comp Table - Relative PE!R37C29</stp>
        <tr r="AC37" s="1"/>
      </tp>
      <tp t="s">
        <v>12/2017</v>
        <stp/>
        <stp>##V3_BDPV12</stp>
        <stp>FRGI US Equity</stp>
        <stp>NEXT_FISCAL_YR_END_MONTH</stp>
        <stp>[Comp Table (linked to Bloomberg) v1.9.xlsx]Comp Table - Relative PE!R37C52</stp>
        <tr r="AZ37" s="1"/>
      </tp>
      <tp t="s">
        <v>12/2017</v>
        <stp/>
        <stp>##V3_BDPV12</stp>
        <stp>FOGO US Equity</stp>
        <stp>NEXT_FISCAL_YR_END_MONTH</stp>
        <stp>[Comp Table (linked to Bloomberg) v1.9.xlsx]Comp Table - Relative PE!R44C52</stp>
        <tr r="AZ44" s="1"/>
      </tp>
      <tp>
        <v>1</v>
        <stp/>
        <stp>##V3_BDPV12</stp>
        <stp>DIN US Equity</stp>
        <stp>BEST_EST_EPS_FY3_NUMEST</stp>
        <stp>[Comp Table (linked to Bloomberg) v1.9.xlsx]Comp Table - Relative PE!R30C18</stp>
        <tr r="R30" s="1"/>
      </tp>
      <tp>
        <v>8</v>
        <stp/>
        <stp>##V3_BDPV12</stp>
        <stp>WEN US Equity</stp>
        <stp>BEST_EST_EPS_FY3_NUMEST</stp>
        <stp>[Comp Table (linked to Bloomberg) v1.9.xlsx]Comp Table - Relative PE!R18C18</stp>
        <tr r="R18" s="1"/>
      </tp>
      <tp>
        <v>27</v>
        <stp/>
        <stp>##V3_BDPV12</stp>
        <stp>DRI US Equity</stp>
        <stp>BEST_EEPS_NXT_YR_NUMEST</stp>
        <stp>[Comp Table (linked to Bloomberg) v1.9.xlsx]Comp Table - Relative PE!R12C17</stp>
        <tr r="Q12" s="1"/>
      </tp>
      <tp>
        <v>3.347</v>
        <stp/>
        <stp>##V3_BDPV12</stp>
        <stp>EAT US Equity</stp>
        <stp>BEST_EPS_NXT_YR</stp>
        <stp>[Comp Table (linked to Bloomberg) v1.9.xlsx]Comp Table - Relative PE!R25C29</stp>
        <tr r="AC25" s="1"/>
      </tp>
      <tp t="s">
        <v>09/2017</v>
        <stp/>
        <stp>##V3_BDPV12</stp>
        <stp>SBUX US Equity</stp>
        <stp>NEXT_FISCAL_YR_END_MONTH</stp>
        <stp>[Comp Table (linked to Bloomberg) v1.9.xlsx]Comp Table - Relative PE!R8C52</stp>
        <tr r="AZ8" s="1"/>
      </tp>
      <tp>
        <v>6</v>
        <stp/>
        <stp>##V3_BDPV12</stp>
        <stp>DIN US Equity</stp>
        <stp>BEST_EEPS_CUR_YR_NUMEST</stp>
        <stp>[Comp Table (linked to Bloomberg) v1.9.xlsx]Comp Table - Relative PE!R30C16</stp>
        <tr r="P30" s="1"/>
      </tp>
      <tp>
        <v>21</v>
        <stp/>
        <stp>##V3_BDPV12</stp>
        <stp>WEN US Equity</stp>
        <stp>BEST_EEPS_CUR_YR_NUMEST</stp>
        <stp>[Comp Table (linked to Bloomberg) v1.9.xlsx]Comp Table - Relative PE!R18C16</stp>
        <tr r="P18" s="1"/>
      </tp>
      <tp>
        <v>0.625</v>
        <stp/>
        <stp>##V3_BDPV12</stp>
        <stp>SHAK US Equity</stp>
        <stp>BEST_EPS_NXT_YR</stp>
        <stp>[Comp Table (linked to Bloomberg) v1.9.xlsx]Comp Table - Relative PE!R28C29</stp>
        <tr r="AC28" s="1"/>
      </tp>
      <tp>
        <v>5.3810000000000002</v>
        <stp/>
        <stp>##V3_BDPV12</stp>
        <stp>JACK US Equity</stp>
        <stp>BEST_EPS_NXT_YR</stp>
        <stp>[Comp Table (linked to Bloomberg) v1.9.xlsx]Comp Table - Relative PE!R20C29</stp>
        <tr r="AC20" s="1"/>
      </tp>
      <tp>
        <v>11</v>
        <stp/>
        <stp>##V3_BDPV12</stp>
        <stp>FDX US Equity</stp>
        <stp>BEST_EST_EPS_FY3_NUMEST</stp>
        <stp>[Comp Table (linked to Bloomberg) v1.9.xlsx]Comp Table - Relative PE!R7C18</stp>
        <tr r="R7" s="1"/>
      </tp>
      <tp>
        <v>2.1710000000000003</v>
        <stp/>
        <stp>##V3_BDPV12</stp>
        <stp>ARMK US Equity</stp>
        <stp>BEST_EPS_NXT_YR</stp>
        <stp>[Comp Table (linked to Bloomberg) v1.9.xlsx]Comp Table - Relative PE!R13C29</stp>
        <tr r="AC13" s="1"/>
      </tp>
      <tp>
        <v>-8.5267546162740455</v>
        <stp/>
        <stp>##V3_BDPV12</stp>
        <stp>FDX US Equity</stp>
        <stp>EPS_BEF_XO_3YR_GEO_GROWTH</stp>
        <stp>[Comp Table (linked to Bloomberg) v1.9.xlsx]Comp Table - Relative PE!R7C48</stp>
        <tr r="AV7" s="1"/>
      </tp>
      <tp t="s">
        <v>12/2017</v>
        <stp/>
        <stp>##V3_BDPV12</stp>
        <stp>DNKN US Equity</stp>
        <stp>NEXT_FISCAL_YR_END_MONTH</stp>
        <stp>[Comp Table (linked to Bloomberg) v1.9.xlsx]Comp Table - Relative PE!R16C52</stp>
        <tr r="AZ16" s="1"/>
      </tp>
      <tp>
        <v>1.4988603826513458</v>
        <stp/>
        <stp>##V3_BDPV12</stp>
        <stp>YUM US Equity</stp>
        <stp>EPS_BEF_XO_3YR_GEO_GROWTH</stp>
        <stp>[Comp Table (linked to Bloomberg) v1.9.xlsx]Comp Table - Relative PE!R9C48</stp>
        <tr r="AV9" s="1"/>
      </tp>
      <tp t="s">
        <v>12/2017</v>
        <stp/>
        <stp>##V3_BDPV12</stp>
        <stp>DFRG US Equity</stp>
        <stp>NEXT_FISCAL_YR_END_MONTH</stp>
        <stp>[Comp Table (linked to Bloomberg) v1.9.xlsx]Comp Table - Relative PE!R45C52</stp>
        <tr r="AZ45" s="1"/>
      </tp>
      <tp>
        <v>625.58415069108446</v>
        <stp/>
        <stp>##V3_BDPV12</stp>
        <stp>SBUX US Equity</stp>
        <stp>EPS_BEF_XO_3YR_GEO_GROWTH</stp>
        <stp>[Comp Table (linked to Bloomberg) v1.9.xlsx]Comp Table - Relative PE!R8C48</stp>
        <tr r="AV8" s="1"/>
      </tp>
      <tp t="s">
        <v>12/2017</v>
        <stp/>
        <stp>##V3_BDPV12</stp>
        <stp>DENN US Equity</stp>
        <stp>NEXT_FISCAL_YR_END_MONTH</stp>
        <stp>[Comp Table (linked to Bloomberg) v1.9.xlsx]Comp Table - Relative PE!R32C52</stp>
        <tr r="AZ32" s="1"/>
      </tp>
      <tp>
        <v>5.4186110000000003</v>
        <stp/>
        <stp>##V3_BDPV12</stp>
        <stp>BH US Equity</stp>
        <stp>SHORT_INT_RATIO</stp>
        <stp>[Comp Table (linked to Bloomberg) v1.9.xlsx]Comp Table - Relative PE!R38C8</stp>
        <tr r="H38" s="1"/>
      </tp>
      <tp>
        <v>27</v>
        <stp/>
        <stp>##V3_BDPV12</stp>
        <stp>DRI US Equity</stp>
        <stp>BEST_EEPS_CUR_YR_NUMEST</stp>
        <stp>[Comp Table (linked to Bloomberg) v1.9.xlsx]Comp Table - Relative PE!R12C16</stp>
        <tr r="P12" s="1"/>
      </tp>
      <tp>
        <v>8.9109999999999996</v>
        <stp/>
        <stp>##V3_BDPV12</stp>
        <stp>CBRL US Equity</stp>
        <stp>BEST_EPS_NXT_YR</stp>
        <stp>[Comp Table (linked to Bloomberg) v1.9.xlsx]Comp Table - Relative PE!R17C29</stp>
        <tr r="AC17" s="1"/>
      </tp>
      <tp>
        <v>1.405</v>
        <stp/>
        <stp>##V3_BDPV12</stp>
        <stp>YUMC US Equity</stp>
        <stp>BEST_EEPS_CUR_YR</stp>
        <stp>[Comp Table (linked to Bloomberg) v1.9.xlsx]Comp Table - Relative PE!R11C27</stp>
        <tr r="AA11" s="1"/>
      </tp>
      <tp t="s">
        <v>12/2017</v>
        <stp/>
        <stp>##V3_BDPV12</stp>
        <stp>CHUY US Equity</stp>
        <stp>NEXT_FISCAL_YR_END_MONTH</stp>
        <stp>[Comp Table (linked to Bloomberg) v1.9.xlsx]Comp Table - Relative PE!R41C52</stp>
        <tr r="AZ41" s="1"/>
      </tp>
      <tp>
        <v>0.44</v>
        <stp/>
        <stp>##V3_BDPV12</stp>
        <stp>ZOES US Equity</stp>
        <stp>BEST_EST_EPS_FY3</stp>
        <stp>[Comp Table (linked to Bloomberg) v1.9.xlsx]Comp Table - Relative PE!R47C30</stp>
        <tr r="AD47" s="1"/>
      </tp>
      <tp t="s">
        <v>07/2017</v>
        <stp/>
        <stp>##V3_BDPV12</stp>
        <stp>CBRL US Equity</stp>
        <stp>NEXT_FISCAL_YR_END_MONTH</stp>
        <stp>[Comp Table (linked to Bloomberg) v1.9.xlsx]Comp Table - Relative PE!R17C52</stp>
        <tr r="AZ17" s="1"/>
      </tp>
      <tp t="s">
        <v>12/2017</v>
        <stp/>
        <stp>##V3_BDPV12</stp>
        <stp>CAKE US Equity</stp>
        <stp>NEXT_FISCAL_YR_END_MONTH</stp>
        <stp>[Comp Table (linked to Bloomberg) v1.9.xlsx]Comp Table - Relative PE!R21C52</stp>
        <tr r="AZ21" s="1"/>
      </tp>
      <tp>
        <v>11</v>
        <stp/>
        <stp>##V3_BDPV12</stp>
        <stp>DRI US Equity</stp>
        <stp>BEST_EST_EPS_FY3_NUMEST</stp>
        <stp>[Comp Table (linked to Bloomberg) v1.9.xlsx]Comp Table - Relative PE!R12C18</stp>
        <tr r="R12" s="1"/>
      </tp>
      <tp>
        <v>5</v>
        <stp/>
        <stp>##V3_BDPV12</stp>
        <stp>DIN US Equity</stp>
        <stp>BEST_EEPS_NXT_YR_NUMEST</stp>
        <stp>[Comp Table (linked to Bloomberg) v1.9.xlsx]Comp Table - Relative PE!R30C17</stp>
        <tr r="Q30" s="1"/>
      </tp>
      <tp>
        <v>19</v>
        <stp/>
        <stp>##V3_BDPV12</stp>
        <stp>WEN US Equity</stp>
        <stp>BEST_EEPS_NXT_YR_NUMEST</stp>
        <stp>[Comp Table (linked to Bloomberg) v1.9.xlsx]Comp Table - Relative PE!R18C17</stp>
        <tr r="Q18" s="1"/>
      </tp>
      <tp t="s">
        <v>12/2017</v>
        <stp/>
        <stp>##V3_BDPV12</stp>
        <stp>BWLD US Equity</stp>
        <stp>NEXT_FISCAL_YR_END_MONTH</stp>
        <stp>[Comp Table (linked to Bloomberg) v1.9.xlsx]Comp Table - Relative PE!R23C52</stp>
        <tr r="AZ23" s="1"/>
      </tp>
      <tp t="s">
        <v>12/2017</v>
        <stp/>
        <stp>##V3_BDPV12</stp>
        <stp>BOJA US Equity</stp>
        <stp>NEXT_FISCAL_YR_END_MONTH</stp>
        <stp>[Comp Table (linked to Bloomberg) v1.9.xlsx]Comp Table - Relative PE!R34C52</stp>
        <tr r="AZ34" s="1"/>
      </tp>
      <tp t="s">
        <v>04/2017</v>
        <stp/>
        <stp>##V3_BDPV12</stp>
        <stp>BOBE US Equity</stp>
        <stp>NEXT_FISCAL_YR_END_MONTH</stp>
        <stp>[Comp Table (linked to Bloomberg) v1.9.xlsx]Comp Table - Relative PE!R27C52</stp>
        <tr r="AZ27" s="1"/>
      </tp>
      <tp t="s">
        <v>14.582000{%f};14.448000{%f};14.613000{%f};15.927000{%f};14.505000{%f};14.325000{%f};14.205000{%f};13.347000{%f};13.469000{%f};12.113000{%f};12.758000{%f};12.318000{%f};15.149000{%f};14.915000{%f};15.616000{%f};15.247000{%f};15.721000{%f};16.605000{%f};11.477000{%f};11.011000{%f};14.534000{%f};13.505000{%f};11.087000{%f};11.453000{%f};16.062000{%f};16.378000{%f};17.861000{%f};20.928000{%f};21.836000{%f};22.231000{%f};22.195000{%f};22.086000{%f};20.036000{%f};19.651000{%f};18.247000{%f};19.127000{%f};18.732000{%f};16.646000{%f};15.713000{%f};14.694000{%f};15.161000{%f};14.993000{%f};15.534000{%f};15.217000{%f};15.997000{%f};15.806000{%f};16.385000{%f};14.417000{%f};14.432000{%f};14.587000{%f};13.219000{%f};13.443000{%f};10.609000{%f};11.206000{%f};11.269000{%f};11.976000{%f};11.743000{%f};13.319000{%f};13.164000{%f};13.143000{%f};12.249000{%f};11.492000{%f};12.250000{%f};12.354000{%f};11.908000{%f};12.604000{%f};13.156000{%f};12.257000{%f};13.066000{%f};13.745000{%f};14.531000{%f};14.135000{%f};12.475000{%f};13.527000{%f};13.761000{%f};14.992000{%f};14.634000{%f};15.604000{%f};16.464000{%f};17.087000{%f};17.395000{%f};16.970000{%f};15.470000{%f};16.405000{%f};15.836000{%f};15.970000{%f};16.555000{%f};16.821000{%f};16.269000{%f};16.664000{%f};16.139000{%f};17.443000{%f};17.244000{%f};17.270000{%f};17.146000{%f};16.615000{%f};15.773000{%f};16.439000{%f};16.072000{%f};15.330000{%f};14.585000{%f};13.022000{%f};13.525000{%f};14.322000{%f};12.977000{%f};11.105000{%f};11.240000{%f};13.839000{%f};13.962000{%f};13.156000{%f};13.453000{%f};13.151000{%f};13.753000{%f};12.997000{%f};13.383000{%f};14.558000{%f};15.273000{%f};14.307000{%f};14.788000{%f};14.732000{%f};13.760000{%f}##BDH_RS##</v>
        <stp/>
        <stp>##V3_BDHV12</stp>
        <stp>FDX US Equity</stp>
        <stp>BEST_PE_RATIO</stp>
        <stp>ed-10ay</stp>
        <stp/>
        <stp>[Comp Table (linked to Bloomberg) v1.9.xlsx]Comp Table - Relative PE!R7C43</stp>
        <stp>per</stp>
        <stp>am</stp>
        <stp>days=a</stp>
        <stp>dts=h</stp>
        <stp>BEST_FPERIOD_OVERRIDE</stp>
        <stp>1BF</stp>
        <stp>array=true</stp>
        <tr r="AQ7" s="1"/>
      </tp>
      <tp t="s">
        <v>12/2017</v>
        <stp/>
        <stp>##V3_BDPV12</stp>
        <stp>BLMN US Equity</stp>
        <stp>NEXT_FISCAL_YR_END_MONTH</stp>
        <stp>[Comp Table (linked to Bloomberg) v1.9.xlsx]Comp Table - Relative PE!R26C52</stp>
        <tr r="AZ26" s="1"/>
      </tp>
      <tp t="s">
        <v>12/2017</v>
        <stp/>
        <stp>##V3_BDPV12</stp>
        <stp>BJRI US Equity</stp>
        <stp>NEXT_FISCAL_YR_END_MONTH</stp>
        <stp>[Comp Table (linked to Bloomberg) v1.9.xlsx]Comp Table - Relative PE!R31C52</stp>
        <tr r="AZ31" s="1"/>
      </tp>
      <tp>
        <v>1</v>
        <stp/>
        <stp>##V3_BDPV12</stp>
        <stp>TAST US Equity</stp>
        <stp>BEST_EST_EPS_FY3_NUMEST</stp>
        <stp>[Comp Table (linked to Bloomberg) v1.9.xlsx]Comp Table - Relative PE!R40C18</stp>
        <tr r="R40" s="1"/>
      </tp>
      <tp>
        <v>1.979527</v>
        <stp/>
        <stp>##V3_BDPV12</stp>
        <stp>YUM US Equity</stp>
        <stp>SHORT_INT_RATIO</stp>
        <stp>[Comp Table (linked to Bloomberg) v1.9.xlsx]Comp Table - Relative PE!R9C8</stp>
        <tr r="H9" s="1"/>
      </tp>
      <tp>
        <v>11</v>
        <stp/>
        <stp>##V3_BDPV12</stp>
        <stp>ZOES US Equity</stp>
        <stp>BEST_EEPS_NXT_YR_NUMEST</stp>
        <stp>[Comp Table (linked to Bloomberg) v1.9.xlsx]Comp Table - Relative PE!R47C17</stp>
        <tr r="Q47" s="1"/>
      </tp>
      <tp>
        <v>1.4890000000000001</v>
        <stp/>
        <stp>##V3_BDPV12</stp>
        <stp>BLMN US Equity</stp>
        <stp>BEST_EPS_NXT_YR</stp>
        <stp>[Comp Table (linked to Bloomberg) v1.9.xlsx]Comp Table - Relative PE!R26C29</stp>
        <tr r="AC26" s="1"/>
      </tp>
      <tp t="s">
        <v>#N/A N/A</v>
        <stp/>
        <stp>##V3_BDPV12</stp>
        <stp>HABT US Equity</stp>
        <stp>BEST_EST_EPS_FY3_NUMEST</stp>
        <stp>[Comp Table (linked to Bloomberg) v1.9.xlsx]Comp Table - Relative PE!R43C18</stp>
        <tr r="R43" s="1"/>
      </tp>
      <tp>
        <v>2.6590000000000003</v>
        <stp/>
        <stp>##V3_BDPV12</stp>
        <stp>DNKN US Equity</stp>
        <stp>BEST_EPS_NXT_YR</stp>
        <stp>[Comp Table (linked to Bloomberg) v1.9.xlsx]Comp Table - Relative PE!R16C29</stp>
        <tr r="AC16" s="1"/>
      </tp>
      <tp>
        <v>0.66</v>
        <stp/>
        <stp>##V3_BDPV12</stp>
        <stp>DENN US Equity</stp>
        <stp>BEST_EPS_NXT_YR</stp>
        <stp>[Comp Table (linked to Bloomberg) v1.9.xlsx]Comp Table - Relative PE!R32C29</stp>
        <tr r="AC32" s="1"/>
      </tp>
      <tp>
        <v>11</v>
        <stp/>
        <stp>##V3_BDPV12</stp>
        <stp>NDLS US Equity</stp>
        <stp>BEST_EEPS_NXT_YR_NUMEST</stp>
        <stp>[Comp Table (linked to Bloomberg) v1.9.xlsx]Comp Table - Relative PE!R49C17</stp>
        <tr r="Q49" s="1"/>
      </tp>
      <tp t="s">
        <v>09/2017</v>
        <stp/>
        <stp>##V3_BDPV12</stp>
        <stp>ARMK US Equity</stp>
        <stp>NEXT_FISCAL_YR_END_MONTH</stp>
        <stp>[Comp Table (linked to Bloomberg) v1.9.xlsx]Comp Table - Relative PE!R13C52</stp>
        <tr r="AZ13" s="1"/>
      </tp>
      <tp t="s">
        <v>FEDEX CORP</v>
        <stp/>
        <stp>##V3_BDPV12</stp>
        <stp>FDX US Equity</stp>
        <stp>SHORT_NAME</stp>
        <stp>[Comp Table (linked to Bloomberg) v1.9.xlsx]Comp Table - Relative PE!R7C3</stp>
        <tr r="C7" s="1"/>
      </tp>
      <tp>
        <v>4</v>
        <stp/>
        <stp>##V3_BDPV12</stp>
        <stp>TAST US Equity</stp>
        <stp>BEST_EEPS_CUR_YR_NUMEST</stp>
        <stp>[Comp Table (linked to Bloomberg) v1.9.xlsx]Comp Table - Relative PE!R40C16</stp>
        <tr r="P40" s="1"/>
      </tp>
      <tp>
        <v>0.6</v>
        <stp/>
        <stp>##V3_BDPV12</stp>
        <stp>TACO US Equity</stp>
        <stp>BEST_EPS_NXT_YR</stp>
        <stp>[Comp Table (linked to Bloomberg) v1.9.xlsx]Comp Table - Relative PE!R39C29</stp>
        <tr r="AC39" s="1"/>
      </tp>
      <tp>
        <v>0.72299999999999998</v>
        <stp/>
        <stp>##V3_BDPV12</stp>
        <stp>LOCO US Equity</stp>
        <stp>BEST_EPS_NXT_YR</stp>
        <stp>[Comp Table (linked to Bloomberg) v1.9.xlsx]Comp Table - Relative PE!R42C29</stp>
        <tr r="AC42" s="1"/>
      </tp>
      <tp>
        <v>8</v>
        <stp/>
        <stp>##V3_BDPV12</stp>
        <stp>HABT US Equity</stp>
        <stp>BEST_EEPS_CUR_YR_NUMEST</stp>
        <stp>[Comp Table (linked to Bloomberg) v1.9.xlsx]Comp Table - Relative PE!R43C16</stp>
        <tr r="P43" s="1"/>
      </tp>
      <tp>
        <v>0.99399999999999999</v>
        <stp/>
        <stp>##V3_BDPV12</stp>
        <stp>FOGO US Equity</stp>
        <stp>BEST_EPS_NXT_YR</stp>
        <stp>[Comp Table (linked to Bloomberg) v1.9.xlsx]Comp Table - Relative PE!R44C29</stp>
        <tr r="AC44" s="1"/>
      </tp>
      <tp>
        <v>1.8029999999999999</v>
        <stp/>
        <stp>##V3_BDPV12</stp>
        <stp>YUMC US Equity</stp>
        <stp>BEST_EST_EPS_FY3</stp>
        <stp>[Comp Table (linked to Bloomberg) v1.9.xlsx]Comp Table - Relative PE!R11C30</stp>
        <tr r="AD11" s="1"/>
      </tp>
      <tp>
        <v>4.1000000000000002E-2</v>
        <stp/>
        <stp>##V3_BDPV12</stp>
        <stp>ZOES US Equity</stp>
        <stp>BEST_EEPS_CUR_YR</stp>
        <stp>[Comp Table (linked to Bloomberg) v1.9.xlsx]Comp Table - Relative PE!R47C27</stp>
        <tr r="AA47" s="1"/>
      </tp>
      <tp t="s">
        <v>STARBUCKS CORP</v>
        <stp/>
        <stp>##V3_BDPV12</stp>
        <stp>SBUX US Equity</stp>
        <stp>SHORT_NAME</stp>
        <stp>[Comp Table (linked to Bloomberg) v1.9.xlsx]Comp Table - Relative PE!R8C3</stp>
        <tr r="C8" s="1"/>
      </tp>
      <tp>
        <v>5.1451060000000002</v>
        <stp/>
        <stp>##V3_BDPV12</stp>
        <stp>DPZ US Equity</stp>
        <stp>SHORT_INT_RATIO</stp>
        <stp>[Comp Table (linked to Bloomberg) v1.9.xlsx]Comp Table - Relative PE!R14C8</stp>
        <tr r="H14" s="1"/>
      </tp>
      <tp t="s">
        <v>YUM! BRANDS INC</v>
        <stp/>
        <stp>##V3_BDPV12</stp>
        <stp>YUM US Equity</stp>
        <stp>SHORT_NAME</stp>
        <stp>[Comp Table (linked to Bloomberg) v1.9.xlsx]Comp Table - Relative PE!R9C3</stp>
        <tr r="C9" s="1"/>
      </tp>
      <tp>
        <v>3.19</v>
        <stp/>
        <stp>##V3_BDPV12</stp>
        <stp>PZZA US Equity</stp>
        <stp>BEST_EPS_NXT_YR</stp>
        <stp>[Comp Table (linked to Bloomberg) v1.9.xlsx]Comp Table - Relative PE!R22C29</stp>
        <tr r="AC22" s="1"/>
      </tp>
      <tp>
        <v>9.0739999999999998</v>
        <stp/>
        <stp>##V3_BDPV12</stp>
        <stp>PNRA US Equity</stp>
        <stp>BEST_EPS_NXT_YR</stp>
        <stp>[Comp Table (linked to Bloomberg) v1.9.xlsx]Comp Table - Relative PE!R15C29</stp>
        <tr r="AC15" s="1"/>
      </tp>
      <tp t="s">
        <v>12/2017</v>
        <stp/>
        <stp>##V3_BDPV12</stp>
        <stp>YUM US Equity</stp>
        <stp>NEXT_FISCAL_YR_END_MONTH</stp>
        <stp>[Comp Table (linked to Bloomberg) v1.9.xlsx]Comp Table - Relative PE!R9C52</stp>
        <tr r="AZ9" s="1"/>
      </tp>
      <tp>
        <v>0.375</v>
        <stp/>
        <stp>##V3_BDPV12</stp>
        <stp>JMBA US Equity</stp>
        <stp>BEST_EPS_NXT_YR</stp>
        <stp>[Comp Table (linked to Bloomberg) v1.9.xlsx]Comp Table - Relative PE!R52C29</stp>
        <tr r="AC52" s="1"/>
      </tp>
      <tp>
        <v>1.024</v>
        <stp/>
        <stp>##V3_BDPV12</stp>
        <stp>BOJA US Equity</stp>
        <stp>BEST_EPS_NXT_YR</stp>
        <stp>[Comp Table (linked to Bloomberg) v1.9.xlsx]Comp Table - Relative PE!R34C29</stp>
        <tr r="AC34" s="1"/>
      </tp>
      <tp>
        <v>1.86</v>
        <stp/>
        <stp>##V3_BDPV12</stp>
        <stp>TXRH US Equity</stp>
        <stp>BEST_EEPS_CUR_YR</stp>
        <stp>[Comp Table (linked to Bloomberg) v1.9.xlsx]Comp Table - Relative PE!R19C27</stp>
        <tr r="AA19" s="1"/>
      </tp>
      <tp>
        <v>0.92</v>
        <stp/>
        <stp>##V3_BDPV12</stp>
        <stp>WING US Equity</stp>
        <stp>BEST_EST_EPS_FY3</stp>
        <stp>[Comp Table (linked to Bloomberg) v1.9.xlsx]Comp Table - Relative PE!R33C30</stp>
        <tr r="AD33" s="1"/>
      </tp>
      <tp t="s">
        <v>12/2017</v>
        <stp/>
        <stp>##V3_BDPV12</stp>
        <stp>NDLS US Equity</stp>
        <stp>NEXT_FISCAL_YR_END_MONTH</stp>
        <stp>[Comp Table (linked to Bloomberg) v1.9.xlsx]Comp Table - Relative PE!R49C52</stp>
        <tr r="AZ49" s="1"/>
      </tp>
      <tp>
        <v>0.54100000000000004</v>
        <stp/>
        <stp>##V3_BDPV12</stp>
        <stp>TACO US Equity</stp>
        <stp>BEST_EEPS_CUR_YR</stp>
        <stp>[Comp Table (linked to Bloomberg) v1.9.xlsx]Comp Table - Relative PE!R39C27</stp>
        <tr r="AA39" s="1"/>
      </tp>
      <tp>
        <v>0.33800000000000002</v>
        <stp/>
        <stp>##V3_BDPV12</stp>
        <stp>TAST US Equity</stp>
        <stp>BEST_EEPS_CUR_YR</stp>
        <stp>[Comp Table (linked to Bloomberg) v1.9.xlsx]Comp Table - Relative PE!R40C27</stp>
        <tr r="AA40" s="1"/>
      </tp>
      <tp t="s">
        <v>05/2017</v>
        <stp/>
        <stp>##V3_BDPV12</stp>
        <stp>RT US Equity</stp>
        <stp>NEXT_FISCAL_YR_END_MONTH</stp>
        <stp>[Comp Table (linked to Bloomberg) v1.9.xlsx]Comp Table - Relative PE!R50C52</stp>
        <tr r="AZ50" s="1"/>
      </tp>
      <tp t="s">
        <v>12/2017</v>
        <stp/>
        <stp>##V3_BDPV12</stp>
        <stp>BH US Equity</stp>
        <stp>NEXT_FISCAL_YR_END_MONTH</stp>
        <stp>[Comp Table (linked to Bloomberg) v1.9.xlsx]Comp Table - Relative PE!R38C52</stp>
        <tr r="AZ38" s="1"/>
      </tp>
      <tp t="s">
        <v>03/2017</v>
        <stp/>
        <stp>##V3_BDPV12</stp>
        <stp>NATH US Equity</stp>
        <stp>NEXT_FISCAL_YR_END_MONTH</stp>
        <stp>[Comp Table (linked to Bloomberg) v1.9.xlsx]Comp Table - Relative PE!R48C52</stp>
        <tr r="AZ48" s="1"/>
      </tp>
      <tp>
        <v>9</v>
        <stp/>
        <stp>##V3_BDPV12</stp>
        <stp>PLAY US Equity</stp>
        <stp>BEST_EEPS_CUR_YR_NUMEST</stp>
        <stp>[Comp Table (linked to Bloomberg) v1.9.xlsx]Comp Table - Relative PE!R24C16</stp>
        <tr r="P24" s="1"/>
      </tp>
      <tp>
        <v>34</v>
        <stp/>
        <stp>##V3_BDPV12</stp>
        <stp>CMG US Equity</stp>
        <stp>BEST_EEPS_CUR_YR_NUMEST</stp>
        <stp>[Comp Table (linked to Bloomberg) v1.9.xlsx]Comp Table - Relative PE!R10C16</stp>
        <tr r="P10" s="1"/>
      </tp>
      <tp>
        <v>0.53800000000000003</v>
        <stp/>
        <stp>##V3_BDPV12</stp>
        <stp>PBPB US Equity</stp>
        <stp>BEST_EPS_NXT_YR</stp>
        <stp>[Comp Table (linked to Bloomberg) v1.9.xlsx]Comp Table - Relative PE!R46C29</stp>
        <tr r="AC46" s="1"/>
      </tp>
      <tp>
        <v>3.2130000000000001</v>
        <stp/>
        <stp>##V3_BDPV12</stp>
        <stp>RRGB US Equity</stp>
        <stp>BEST_EPS_NXT_YR</stp>
        <stp>[Comp Table (linked to Bloomberg) v1.9.xlsx]Comp Table - Relative PE!R35C29</stp>
        <tr r="AC35" s="1"/>
      </tp>
      <tp>
        <v>11.843</v>
        <stp/>
        <stp>##V3_BDPV12</stp>
        <stp>FDX US Equity</stp>
        <stp>BEST_EEPS_CUR_YR</stp>
        <stp>[Comp Table (linked to Bloomberg) v1.9.xlsx]Comp Table - Relative PE!R7C27</stp>
        <tr r="AA7" s="1"/>
      </tp>
      <tp>
        <v>9</v>
        <stp/>
        <stp>##V3_BDPV12</stp>
        <stp>CHUY US Equity</stp>
        <stp>BEST_EEPS_CUR_YR_NUMEST</stp>
        <stp>[Comp Table (linked to Bloomberg) v1.9.xlsx]Comp Table - Relative PE!R41C16</stp>
        <tr r="P41" s="1"/>
      </tp>
      <tp>
        <v>2.4130000000000003</v>
        <stp/>
        <stp>##V3_BDPV12</stp>
        <stp>TXRH US Equity</stp>
        <stp>BEST_EST_EPS_FY3</stp>
        <stp>[Comp Table (linked to Bloomberg) v1.9.xlsx]Comp Table - Relative PE!R19C30</stp>
        <tr r="AD19" s="1"/>
      </tp>
      <tp>
        <v>0.64</v>
        <stp/>
        <stp>##V3_BDPV12</stp>
        <stp>WING US Equity</stp>
        <stp>BEST_EEPS_CUR_YR</stp>
        <stp>[Comp Table (linked to Bloomberg) v1.9.xlsx]Comp Table - Relative PE!R33C27</stp>
        <tr r="AA33" s="1"/>
      </tp>
      <tp>
        <v>0.69000000000000006</v>
        <stp/>
        <stp>##V3_BDPV12</stp>
        <stp>TACO US Equity</stp>
        <stp>BEST_EST_EPS_FY3</stp>
        <stp>[Comp Table (linked to Bloomberg) v1.9.xlsx]Comp Table - Relative PE!R39C30</stp>
        <tr r="AD39" s="1"/>
      </tp>
      <tp>
        <v>0.53</v>
        <stp/>
        <stp>##V3_BDPV12</stp>
        <stp>TAST US Equity</stp>
        <stp>BEST_EST_EPS_FY3</stp>
        <stp>[Comp Table (linked to Bloomberg) v1.9.xlsx]Comp Table - Relative PE!R40C30</stp>
        <tr r="AD40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PE!R52C43</stp>
        <stp>per</stp>
        <stp>am</stp>
        <stp>days=a</stp>
        <stp>dts=h</stp>
        <stp>BEST_FPERIOD_OVERRIDE</stp>
        <stp>1BF</stp>
        <stp>array=true</stp>
        <tr r="AQ52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PE!R51C43</stp>
        <stp>per</stp>
        <stp>am</stp>
        <stp>days=a</stp>
        <stp>dts=h</stp>
        <stp>BEST_FPERIOD_OVERRIDE</stp>
        <stp>1BF</stp>
        <stp>array=true</stp>
        <tr r="AQ51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PE!R50C43</stp>
        <stp>per</stp>
        <stp>am</stp>
        <stp>days=a</stp>
        <stp>dts=h</stp>
        <stp>BEST_FPERIOD_OVERRIDE</stp>
        <stp>1BF</stp>
        <stp>array=true</stp>
        <tr r="AQ50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PE!R49C43</stp>
        <stp>per</stp>
        <stp>am</stp>
        <stp>days=a</stp>
        <stp>dts=h</stp>
        <stp>BEST_FPERIOD_OVERRIDE</stp>
        <stp>1BF</stp>
        <stp>array=true</stp>
        <tr r="AQ49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PE!R48C43</stp>
        <stp>per</stp>
        <stp>am</stp>
        <stp>days=a</stp>
        <stp>dts=h</stp>
        <stp>BEST_FPERIOD_OVERRIDE</stp>
        <stp>1BF</stp>
        <stp>array=true</stp>
        <tr r="AQ48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PE!R43C43</stp>
        <stp>per</stp>
        <stp>am</stp>
        <stp>days=a</stp>
        <stp>dts=h</stp>
        <stp>BEST_FPERIOD_OVERRIDE</stp>
        <stp>1BF</stp>
        <stp>array=true</stp>
        <tr r="AQ43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PE!R42C43</stp>
        <stp>per</stp>
        <stp>am</stp>
        <stp>days=a</stp>
        <stp>dts=h</stp>
        <stp>BEST_FPERIOD_OVERRIDE</stp>
        <stp>1BF</stp>
        <stp>array=true</stp>
        <tr r="AQ42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PE!R41C43</stp>
        <stp>per</stp>
        <stp>am</stp>
        <stp>days=a</stp>
        <stp>dts=h</stp>
        <stp>BEST_FPERIOD_OVERRIDE</stp>
        <stp>1BF</stp>
        <stp>array=true</stp>
        <tr r="AQ41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PE!R40C43</stp>
        <stp>per</stp>
        <stp>am</stp>
        <stp>days=a</stp>
        <stp>dts=h</stp>
        <stp>BEST_FPERIOD_OVERRIDE</stp>
        <stp>1BF</stp>
        <stp>array=true</stp>
        <tr r="AQ40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PE!R47C43</stp>
        <stp>per</stp>
        <stp>am</stp>
        <stp>days=a</stp>
        <stp>dts=h</stp>
        <stp>BEST_FPERIOD_OVERRIDE</stp>
        <stp>1BF</stp>
        <stp>array=true</stp>
        <tr r="AQ47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PE!R46C43</stp>
        <stp>per</stp>
        <stp>am</stp>
        <stp>days=a</stp>
        <stp>dts=h</stp>
        <stp>BEST_FPERIOD_OVERRIDE</stp>
        <stp>1BF</stp>
        <stp>array=true</stp>
        <tr r="AQ46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PE!R45C43</stp>
        <stp>per</stp>
        <stp>am</stp>
        <stp>days=a</stp>
        <stp>dts=h</stp>
        <stp>BEST_FPERIOD_OVERRIDE</stp>
        <stp>1BF</stp>
        <stp>array=true</stp>
        <tr r="AQ45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PE!R44C43</stp>
        <stp>per</stp>
        <stp>am</stp>
        <stp>days=a</stp>
        <stp>dts=h</stp>
        <stp>BEST_FPERIOD_OVERRIDE</stp>
        <stp>1BF</stp>
        <stp>array=true</stp>
        <tr r="AQ44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PE!R39C43</stp>
        <stp>per</stp>
        <stp>am</stp>
        <stp>days=a</stp>
        <stp>dts=h</stp>
        <stp>BEST_FPERIOD_OVERRIDE</stp>
        <stp>1BF</stp>
        <stp>array=true</stp>
        <tr r="AQ39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PE!R38C43</stp>
        <stp>per</stp>
        <stp>am</stp>
        <stp>days=a</stp>
        <stp>dts=h</stp>
        <stp>BEST_FPERIOD_OVERRIDE</stp>
        <stp>1BF</stp>
        <stp>array=true</stp>
        <tr r="AQ38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PE!R33C43</stp>
        <stp>per</stp>
        <stp>am</stp>
        <stp>days=a</stp>
        <stp>dts=h</stp>
        <stp>BEST_FPERIOD_OVERRIDE</stp>
        <stp>1BF</stp>
        <stp>array=true</stp>
        <tr r="AQ33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PE!R32C43</stp>
        <stp>per</stp>
        <stp>am</stp>
        <stp>days=a</stp>
        <stp>dts=h</stp>
        <stp>BEST_FPERIOD_OVERRIDE</stp>
        <stp>1BF</stp>
        <stp>array=true</stp>
        <tr r="AQ32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PE!R31C43</stp>
        <stp>per</stp>
        <stp>am</stp>
        <stp>days=a</stp>
        <stp>dts=h</stp>
        <stp>BEST_FPERIOD_OVERRIDE</stp>
        <stp>1BF</stp>
        <stp>array=true</stp>
        <tr r="AQ31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PE!R30C43</stp>
        <stp>per</stp>
        <stp>am</stp>
        <stp>days=a</stp>
        <stp>dts=h</stp>
        <stp>BEST_FPERIOD_OVERRIDE</stp>
        <stp>1BF</stp>
        <stp>array=true</stp>
        <tr r="AQ30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PE!R37C43</stp>
        <stp>per</stp>
        <stp>am</stp>
        <stp>days=a</stp>
        <stp>dts=h</stp>
        <stp>BEST_FPERIOD_OVERRIDE</stp>
        <stp>1BF</stp>
        <stp>array=true</stp>
        <tr r="AQ37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PE!R36C43</stp>
        <stp>per</stp>
        <stp>am</stp>
        <stp>days=a</stp>
        <stp>dts=h</stp>
        <stp>BEST_FPERIOD_OVERRIDE</stp>
        <stp>1BF</stp>
        <stp>array=true</stp>
        <tr r="AQ36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PE!R35C43</stp>
        <stp>per</stp>
        <stp>am</stp>
        <stp>days=a</stp>
        <stp>dts=h</stp>
        <stp>BEST_FPERIOD_OVERRIDE</stp>
        <stp>1BF</stp>
        <stp>array=true</stp>
        <tr r="AQ35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PE!R34C43</stp>
        <stp>per</stp>
        <stp>am</stp>
        <stp>days=a</stp>
        <stp>dts=h</stp>
        <stp>BEST_FPERIOD_OVERRIDE</stp>
        <stp>1BF</stp>
        <stp>array=true</stp>
        <tr r="AQ34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PE!R29C43</stp>
        <stp>per</stp>
        <stp>am</stp>
        <stp>days=a</stp>
        <stp>dts=h</stp>
        <stp>BEST_FPERIOD_OVERRIDE</stp>
        <stp>1BF</stp>
        <stp>array=true</stp>
        <tr r="AQ29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PE!R28C43</stp>
        <stp>per</stp>
        <stp>am</stp>
        <stp>days=a</stp>
        <stp>dts=h</stp>
        <stp>BEST_FPERIOD_OVERRIDE</stp>
        <stp>1BF</stp>
        <stp>array=true</stp>
        <tr r="AQ28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PE!R23C43</stp>
        <stp>per</stp>
        <stp>am</stp>
        <stp>days=a</stp>
        <stp>dts=h</stp>
        <stp>BEST_FPERIOD_OVERRIDE</stp>
        <stp>1BF</stp>
        <stp>array=true</stp>
        <tr r="AQ23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PE!R22C43</stp>
        <stp>per</stp>
        <stp>am</stp>
        <stp>days=a</stp>
        <stp>dts=h</stp>
        <stp>BEST_FPERIOD_OVERRIDE</stp>
        <stp>1BF</stp>
        <stp>array=true</stp>
        <tr r="AQ22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PE!R21C43</stp>
        <stp>per</stp>
        <stp>am</stp>
        <stp>days=a</stp>
        <stp>dts=h</stp>
        <stp>BEST_FPERIOD_OVERRIDE</stp>
        <stp>1BF</stp>
        <stp>array=true</stp>
        <tr r="AQ21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PE!R20C43</stp>
        <stp>per</stp>
        <stp>am</stp>
        <stp>days=a</stp>
        <stp>dts=h</stp>
        <stp>BEST_FPERIOD_OVERRIDE</stp>
        <stp>1BF</stp>
        <stp>array=true</stp>
        <tr r="AQ20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PE!R27C43</stp>
        <stp>per</stp>
        <stp>am</stp>
        <stp>days=a</stp>
        <stp>dts=h</stp>
        <stp>BEST_FPERIOD_OVERRIDE</stp>
        <stp>1BF</stp>
        <stp>array=true</stp>
        <tr r="AQ27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PE!R26C43</stp>
        <stp>per</stp>
        <stp>am</stp>
        <stp>days=a</stp>
        <stp>dts=h</stp>
        <stp>BEST_FPERIOD_OVERRIDE</stp>
        <stp>1BF</stp>
        <stp>array=true</stp>
        <tr r="AQ26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PE!R25C43</stp>
        <stp>per</stp>
        <stp>am</stp>
        <stp>days=a</stp>
        <stp>dts=h</stp>
        <stp>BEST_FPERIOD_OVERRIDE</stp>
        <stp>1BF</stp>
        <stp>array=true</stp>
        <tr r="AQ25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PE!R24C43</stp>
        <stp>per</stp>
        <stp>am</stp>
        <stp>days=a</stp>
        <stp>dts=h</stp>
        <stp>BEST_FPERIOD_OVERRIDE</stp>
        <stp>1BF</stp>
        <stp>array=true</stp>
        <tr r="AQ24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PE!R19C43</stp>
        <stp>per</stp>
        <stp>am</stp>
        <stp>days=a</stp>
        <stp>dts=h</stp>
        <stp>BEST_FPERIOD_OVERRIDE</stp>
        <stp>1BF</stp>
        <stp>array=true</stp>
        <tr r="AQ19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PE!R18C43</stp>
        <stp>per</stp>
        <stp>am</stp>
        <stp>days=a</stp>
        <stp>dts=h</stp>
        <stp>BEST_FPERIOD_OVERRIDE</stp>
        <stp>1BF</stp>
        <stp>array=true</stp>
        <tr r="AQ18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PE!R13C43</stp>
        <stp>per</stp>
        <stp>am</stp>
        <stp>days=a</stp>
        <stp>dts=h</stp>
        <stp>BEST_FPERIOD_OVERRIDE</stp>
        <stp>1BF</stp>
        <stp>array=true</stp>
        <tr r="AQ13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PE!R12C43</stp>
        <stp>per</stp>
        <stp>am</stp>
        <stp>days=a</stp>
        <stp>dts=h</stp>
        <stp>BEST_FPERIOD_OVERRIDE</stp>
        <stp>1BF</stp>
        <stp>array=true</stp>
        <tr r="AQ12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PE!R11C43</stp>
        <stp>per</stp>
        <stp>am</stp>
        <stp>days=a</stp>
        <stp>dts=h</stp>
        <stp>BEST_FPERIOD_OVERRIDE</stp>
        <stp>1BF</stp>
        <stp>array=true</stp>
        <tr r="AQ11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PE!R10C43</stp>
        <stp>per</stp>
        <stp>am</stp>
        <stp>days=a</stp>
        <stp>dts=h</stp>
        <stp>BEST_FPERIOD_OVERRIDE</stp>
        <stp>1BF</stp>
        <stp>array=true</stp>
        <tr r="AQ10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PE!R17C43</stp>
        <stp>per</stp>
        <stp>am</stp>
        <stp>days=a</stp>
        <stp>dts=h</stp>
        <stp>BEST_FPERIOD_OVERRIDE</stp>
        <stp>1BF</stp>
        <stp>array=true</stp>
        <tr r="AQ17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PE!R16C43</stp>
        <stp>per</stp>
        <stp>am</stp>
        <stp>days=a</stp>
        <stp>dts=h</stp>
        <stp>BEST_FPERIOD_OVERRIDE</stp>
        <stp>1BF</stp>
        <stp>array=true</stp>
        <tr r="AQ16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PE!R15C43</stp>
        <stp>per</stp>
        <stp>am</stp>
        <stp>days=a</stp>
        <stp>dts=h</stp>
        <stp>BEST_FPERIOD_OVERRIDE</stp>
        <stp>1BF</stp>
        <stp>array=true</stp>
        <tr r="AQ15" s="1"/>
      </tp>
      <tp t="e">
        <v>#N/A</v>
        <stp/>
        <stp>##V3_BDHV12</stp>
        <stp>SPX Index</stp>
        <stp>BEST_PE_RATIO</stp>
        <stp>ed-10ay</stp>
        <stp/>
        <stp>[Comp Table (linked to Bloomberg) v1.9.xlsx]Comp Table - Relative PE!R14C43</stp>
        <stp>per</stp>
        <stp>am</stp>
        <stp>days=a</stp>
        <stp>dts=h</stp>
        <stp>BEST_FPERIOD_OVERRIDE</stp>
        <stp>1BF</stp>
        <stp>array=true</stp>
        <tr r="AQ14" s="1"/>
      </tp>
      <tp>
        <v>1.6</v>
        <stp/>
        <stp>##V3_BDPV12</stp>
        <stp>YUMC US Equity</stp>
        <stp>BEST_EPS_NXT_YR</stp>
        <stp>[Comp Table (linked to Bloomberg) v1.9.xlsx]Comp Table - Relative PE!R11C29</stp>
        <tr r="AC11" s="1"/>
      </tp>
      <tp>
        <v>8</v>
        <stp/>
        <stp>##V3_BDPV12</stp>
        <stp>CMG US Equity</stp>
        <stp>BEST_EST_EPS_FY3_NUMEST</stp>
        <stp>[Comp Table (linked to Bloomberg) v1.9.xlsx]Comp Table - Relative PE!R10C18</stp>
        <tr r="R10" s="1"/>
      </tp>
      <tp t="s">
        <v>#N/A N/A</v>
        <stp/>
        <stp>##V3_BDPV12</stp>
        <stp>PLAY US Equity</stp>
        <stp>BEST_EST_EPS_FY3_NUMEST</stp>
        <stp>[Comp Table (linked to Bloomberg) v1.9.xlsx]Comp Table - Relative PE!R24C18</stp>
        <tr r="R24" s="1"/>
      </tp>
      <tp>
        <v>1.403</v>
        <stp/>
        <stp>##V3_BDPV12</stp>
        <stp>SONC US Equity</stp>
        <stp>BEST_EPS_NXT_YR</stp>
        <stp>[Comp Table (linked to Bloomberg) v1.9.xlsx]Comp Table - Relative PE!R29C29</stp>
        <tr r="AC29" s="1"/>
      </tp>
      <tp>
        <v>15.372</v>
        <stp/>
        <stp>##V3_BDPV12</stp>
        <stp>FDX US Equity</stp>
        <stp>BEST_EST_EPS_FY3</stp>
        <stp>[Comp Table (linked to Bloomberg) v1.9.xlsx]Comp Table - Relative PE!R7C30</stp>
        <tr r="AD7" s="1"/>
      </tp>
      <tp t="s">
        <v>#N/A N/A</v>
        <stp/>
        <stp>##V3_BDPV12</stp>
        <stp>CHUY US Equity</stp>
        <stp>BEST_EST_EPS_FY3_NUMEST</stp>
        <stp>[Comp Table (linked to Bloomberg) v1.9.xlsx]Comp Table - Relative PE!R41C18</stp>
        <tr r="R41" s="1"/>
      </tp>
      <tp t="s">
        <v>12/2017</v>
        <stp/>
        <stp>##V3_BDPV12</stp>
        <stp>LOCO US Equity</stp>
        <stp>NEXT_FISCAL_YR_END_MONTH</stp>
        <stp>[Comp Table (linked to Bloomberg) v1.9.xlsx]Comp Table - Relative PE!R42C52</stp>
        <tr r="AZ42" s="1"/>
      </tp>
      <tp>
        <v>9</v>
        <stp/>
        <stp>##V3_BDPV12</stp>
        <stp>PLAY US Equity</stp>
        <stp>BEST_EEPS_NXT_YR_NUMEST</stp>
        <stp>[Comp Table (linked to Bloomberg) v1.9.xlsx]Comp Table - Relative PE!R24C17</stp>
        <tr r="Q24" s="1"/>
      </tp>
      <tp>
        <v>34</v>
        <stp/>
        <stp>##V3_BDPV12</stp>
        <stp>CMG US Equity</stp>
        <stp>BEST_EEPS_NXT_YR_NUMEST</stp>
        <stp>[Comp Table (linked to Bloomberg) v1.9.xlsx]Comp Table - Relative PE!R10C17</stp>
        <tr r="Q10" s="1"/>
      </tp>
      <tp>
        <v>6.2530000000000001</v>
        <stp/>
        <stp>##V3_BDPV12</stp>
        <stp>DPZ US Equity</stp>
        <stp>BEST_EPS_NXT_YR</stp>
        <stp>[Comp Table (linked to Bloomberg) v1.9.xlsx]Comp Table - Relative PE!R14C29</stp>
        <tr r="AC14" s="1"/>
      </tp>
      <tp>
        <v>8</v>
        <stp/>
        <stp>##V3_BDPV12</stp>
        <stp>CHUY US Equity</stp>
        <stp>BEST_EEPS_NXT_YR_NUMEST</stp>
        <stp>[Comp Table (linked to Bloomberg) v1.9.xlsx]Comp Table - Relative PE!R41C17</stp>
        <tr r="Q41" s="1"/>
      </tp>
      <tp>
        <v>6.8369999999999997</v>
        <stp/>
        <stp>##V3_BDPV12</stp>
        <stp>BWLD US Equity</stp>
        <stp>BEST_EPS_NXT_YR</stp>
        <stp>[Comp Table (linked to Bloomberg) v1.9.xlsx]Comp Table - Relative PE!R23C29</stp>
        <tr r="AC23" s="1"/>
      </tp>
      <tp>
        <v>4.10006</v>
        <stp/>
        <stp>##V3_BDPV12</stp>
        <stp>DRI US Equity</stp>
        <stp>SHORT_INT_RATIO</stp>
        <stp>[Comp Table (linked to Bloomberg) v1.9.xlsx]Comp Table - Relative PE!R12C8</stp>
        <tr r="H12" s="1"/>
      </tp>
      <tp>
        <v>3.64</v>
        <stp/>
        <stp>##V3_BDPV12</stp>
        <stp>RRGB US Equity</stp>
        <stp>BEST_EST_EPS_FY3</stp>
        <stp>[Comp Table (linked to Bloomberg) v1.9.xlsx]Comp Table - Relative PE!R35C30</stp>
        <tr r="AD35" s="1"/>
      </tp>
      <tp>
        <v>1.26</v>
        <stp/>
        <stp>##V3_BDPV12</stp>
        <stp>RUTH US Equity</stp>
        <stp>BEST_EST_EPS_FY3</stp>
        <stp>[Comp Table (linked to Bloomberg) v1.9.xlsx]Comp Table - Relative PE!R36C30</stp>
        <tr r="AD36" s="1"/>
      </tp>
      <tp>
        <v>3.3319999999999999</v>
        <stp/>
        <stp>##V3_BDPV12</stp>
        <stp>CAKE US Equity</stp>
        <stp>BEST_EPS_NXT_YR</stp>
        <stp>[Comp Table (linked to Bloomberg) v1.9.xlsx]Comp Table - Relative PE!R21C29</stp>
        <tr r="AC21" s="1"/>
      </tp>
      <tp>
        <v>2.5449999999999999</v>
        <stp/>
        <stp>##V3_BDPV12</stp>
        <stp>BOBE US Equity</stp>
        <stp>BEST_EPS_NXT_YR</stp>
        <stp>[Comp Table (linked to Bloomberg) v1.9.xlsx]Comp Table - Relative PE!R27C29</stp>
        <tr r="AC27" s="1"/>
      </tp>
      <tp>
        <v>0.48</v>
        <stp/>
        <stp>##V3_BDPV12</stp>
        <stp>JAX US Equity</stp>
        <stp>BEST_EST_EPS_FY3</stp>
        <stp>[Comp Table (linked to Bloomberg) v1.9.xlsx]Comp Table - Relative PE!R51C30</stp>
        <tr r="AD51" s="1"/>
      </tp>
      <tp>
        <v>2.82</v>
        <stp/>
        <stp>##V3_BDPV12</stp>
        <stp>PZZA US Equity</stp>
        <stp>BEST_EEPS_CUR_YR</stp>
        <stp>[Comp Table (linked to Bloomberg) v1.9.xlsx]Comp Table - Relative PE!R22C27</stp>
        <tr r="AA22" s="1"/>
      </tp>
      <tp>
        <v>14.22</v>
        <stp/>
        <stp>##V3_BDPV12</stp>
        <stp>CMG US Equity</stp>
        <stp>BEST_EST_EPS_FY3</stp>
        <stp>[Comp Table (linked to Bloomberg) v1.9.xlsx]Comp Table - Relative PE!R10C30</stp>
        <tr r="AD10" s="1"/>
      </tp>
      <tp>
        <v>7.5049999999999999</v>
        <stp/>
        <stp>##V3_BDPV12</stp>
        <stp>DPZ US Equity</stp>
        <stp>BEST_EST_EPS_FY3</stp>
        <stp>[Comp Table (linked to Bloomberg) v1.9.xlsx]Comp Table - Relative PE!R14C30</stp>
        <tr r="AD14" s="1"/>
      </tp>
      <tp>
        <v>4.7149999999999999</v>
        <stp/>
        <stp>##V3_BDPV12</stp>
        <stp>DRI US Equity</stp>
        <stp>BEST_EST_EPS_FY3</stp>
        <stp>[Comp Table (linked to Bloomberg) v1.9.xlsx]Comp Table - Relative PE!R12C30</stp>
        <tr r="AD12" s="1"/>
      </tp>
      <tp>
        <v>5.12</v>
        <stp/>
        <stp>##V3_BDPV12</stp>
        <stp>DIN US Equity</stp>
        <stp>BEST_EST_EPS_FY3</stp>
        <stp>[Comp Table (linked to Bloomberg) v1.9.xlsx]Comp Table - Relative PE!R30C30</stp>
        <tr r="AD30" s="1"/>
      </tp>
      <tp>
        <v>3.573</v>
        <stp/>
        <stp>##V3_BDPV12</stp>
        <stp>EAT US Equity</stp>
        <stp>BEST_EST_EPS_FY3</stp>
        <stp>[Comp Table (linked to Bloomberg) v1.9.xlsx]Comp Table - Relative PE!R25C30</stp>
        <tr r="AD25" s="1"/>
      </tp>
      <tp>
        <v>0.753</v>
        <stp/>
        <stp>##V3_BDPV12</stp>
        <stp>SHAK US Equity</stp>
        <stp>BEST_EST_EPS_FY3</stp>
        <stp>[Comp Table (linked to Bloomberg) v1.9.xlsx]Comp Table - Relative PE!R28C30</stp>
        <tr r="AD28" s="1"/>
      </tp>
      <tp>
        <v>2.4470000000000001</v>
        <stp/>
        <stp>##V3_BDPV12</stp>
        <stp>PLAY US Equity</stp>
        <stp>BEST_EEPS_CUR_YR</stp>
        <stp>[Comp Table (linked to Bloomberg) v1.9.xlsx]Comp Table - Relative PE!R24C27</stp>
        <tr r="AA24" s="1"/>
      </tp>
      <tp>
        <v>7.7250000000000005</v>
        <stp/>
        <stp>##V3_BDPV12</stp>
        <stp>PNRA US Equity</stp>
        <stp>BEST_EEPS_CUR_YR</stp>
        <stp>[Comp Table (linked to Bloomberg) v1.9.xlsx]Comp Table - Relative PE!R15C27</stp>
        <tr r="AA15" s="1"/>
      </tp>
      <tp t="s">
        <v>12/2016</v>
        <stp/>
        <stp>##V3_BDPV12</stp>
        <stp>JMBA US Equity</stp>
        <stp>NEXT_FISCAL_YR_END_MONTH</stp>
        <stp>[Comp Table (linked to Bloomberg) v1.9.xlsx]Comp Table - Relative PE!R52C52</stp>
        <tr r="AZ52" s="1"/>
      </tp>
      <tp>
        <v>1.627</v>
        <stp/>
        <stp>##V3_BDPV12</stp>
        <stp>SONC US Equity</stp>
        <stp>BEST_EST_EPS_FY3</stp>
        <stp>[Comp Table (linked to Bloomberg) v1.9.xlsx]Comp Table - Relative PE!R29C30</stp>
        <tr r="AD29" s="1"/>
      </tp>
      <tp>
        <v>0.66800000000000004</v>
        <stp/>
        <stp>##V3_BDPV12</stp>
        <stp>WEN US Equity</stp>
        <stp>BEST_EST_EPS_FY3</stp>
        <stp>[Comp Table (linked to Bloomberg) v1.9.xlsx]Comp Table - Relative PE!R18C30</stp>
        <tr r="AD18" s="1"/>
      </tp>
      <tp>
        <v>0.46800000000000003</v>
        <stp/>
        <stp>##V3_BDPV12</stp>
        <stp>PBPB US Equity</stp>
        <stp>BEST_EEPS_CUR_YR</stp>
        <stp>[Comp Table (linked to Bloomberg) v1.9.xlsx]Comp Table - Relative PE!R46C27</stp>
        <tr r="AA46" s="1"/>
      </tp>
      <tp t="s">
        <v>09/2017</v>
        <stp/>
        <stp>##V3_BDPV12</stp>
        <stp>JACK US Equity</stp>
        <stp>NEXT_FISCAL_YR_END_MONTH</stp>
        <stp>[Comp Table (linked to Bloomberg) v1.9.xlsx]Comp Table - Relative PE!R20C52</stp>
        <tr r="AZ20" s="1"/>
      </tp>
      <tp>
        <v>59.04</v>
        <stp/>
        <stp>##V3_BDPV12</stp>
        <stp>SBUX US Equity</stp>
        <stp>LAST_PRICE</stp>
        <stp>[Comp Table (linked to Bloomberg) v1.9.xlsx]Comp Table - Relative PE!R8C5</stp>
        <tr r="E8" s="1"/>
      </tp>
      <tp>
        <v>0.46</v>
        <stp/>
        <stp>##V3_BDPV12</stp>
        <stp>JAX US Equity</stp>
        <stp>BEST_EPS_NXT_YR</stp>
        <stp>[Comp Table (linked to Bloomberg) v1.9.xlsx]Comp Table - Relative PE!R51C29</stp>
        <tr r="AC51" s="1"/>
      </tp>
      <tp t="s">
        <v>#N/A N/A</v>
        <stp/>
        <stp>##V3_BDPV12</stp>
        <stp>PZZA US Equity</stp>
        <stp>BEST_EST_EPS_FY3</stp>
        <stp>[Comp Table (linked to Bloomberg) v1.9.xlsx]Comp Table - Relative PE!R22C30</stp>
        <tr r="AD22" s="1"/>
      </tp>
      <tp>
        <v>0.5</v>
        <stp/>
        <stp>##V3_BDPV12</stp>
        <stp>JAX US Equity</stp>
        <stp>BEST_EEPS_CUR_YR</stp>
        <stp>[Comp Table (linked to Bloomberg) v1.9.xlsx]Comp Table - Relative PE!R51C27</stp>
        <tr r="AA51" s="1"/>
      </tp>
      <tp>
        <v>5.2309999999999999</v>
        <stp/>
        <stp>##V3_BDPV12</stp>
        <stp>DPZ US Equity</stp>
        <stp>BEST_EEPS_CUR_YR</stp>
        <stp>[Comp Table (linked to Bloomberg) v1.9.xlsx]Comp Table - Relative PE!R14C27</stp>
        <tr r="AA14" s="1"/>
      </tp>
      <tp>
        <v>3.984</v>
        <stp/>
        <stp>##V3_BDPV12</stp>
        <stp>DRI US Equity</stp>
        <stp>BEST_EEPS_CUR_YR</stp>
        <stp>[Comp Table (linked to Bloomberg) v1.9.xlsx]Comp Table - Relative PE!R12C27</stp>
        <tr r="AA12" s="1"/>
      </tp>
      <tp>
        <v>4.9530000000000003</v>
        <stp/>
        <stp>##V3_BDPV12</stp>
        <stp>DIN US Equity</stp>
        <stp>BEST_EEPS_CUR_YR</stp>
        <stp>[Comp Table (linked to Bloomberg) v1.9.xlsx]Comp Table - Relative PE!R30C27</stp>
        <tr r="AA30" s="1"/>
      </tp>
      <tp>
        <v>3.121</v>
        <stp/>
        <stp>##V3_BDPV12</stp>
        <stp>EAT US Equity</stp>
        <stp>BEST_EEPS_CUR_YR</stp>
        <stp>[Comp Table (linked to Bloomberg) v1.9.xlsx]Comp Table - Relative PE!R25C27</stp>
        <tr r="AA25" s="1"/>
      </tp>
      <tp>
        <v>8.0760000000000005</v>
        <stp/>
        <stp>##V3_BDPV12</stp>
        <stp>CMG US Equity</stp>
        <stp>BEST_EEPS_CUR_YR</stp>
        <stp>[Comp Table (linked to Bloomberg) v1.9.xlsx]Comp Table - Relative PE!R10C27</stp>
        <tr r="AA10" s="1"/>
      </tp>
      <tp>
        <v>1.25</v>
        <stp/>
        <stp>##V3_BDPV12</stp>
        <stp>SONC US Equity</stp>
        <stp>BEST_EEPS_CUR_YR</stp>
        <stp>[Comp Table (linked to Bloomberg) v1.9.xlsx]Comp Table - Relative PE!R29C27</stp>
        <tr r="AA29" s="1"/>
      </tp>
      <tp t="s">
        <v>#N/A N/A</v>
        <stp/>
        <stp>##V3_BDPV12</stp>
        <stp>PLAY US Equity</stp>
        <stp>BEST_EST_EPS_FY3</stp>
        <stp>[Comp Table (linked to Bloomberg) v1.9.xlsx]Comp Table - Relative PE!R24C30</stp>
        <tr r="AD24" s="1"/>
      </tp>
      <tp>
        <v>0.5</v>
        <stp/>
        <stp>##V3_BDPV12</stp>
        <stp>SHAK US Equity</stp>
        <stp>BEST_EEPS_CUR_YR</stp>
        <stp>[Comp Table (linked to Bloomberg) v1.9.xlsx]Comp Table - Relative PE!R28C27</stp>
        <tr r="AA28" s="1"/>
      </tp>
      <tp>
        <v>1.650396</v>
        <stp/>
        <stp>##V3_BDPV12</stp>
        <stp>SBUX US Equity</stp>
        <stp>SHORT_INT_RATIO</stp>
        <stp>[Comp Table (linked to Bloomberg) v1.9.xlsx]Comp Table - Relative PE!R8C8</stp>
        <tr r="H8" s="1"/>
      </tp>
      <tp>
        <v>10.998000000000001</v>
        <stp/>
        <stp>##V3_BDPV12</stp>
        <stp>PNRA US Equity</stp>
        <stp>BEST_EST_EPS_FY3</stp>
        <stp>[Comp Table (linked to Bloomberg) v1.9.xlsx]Comp Table - Relative PE!R15C30</stp>
        <tr r="AD15" s="1"/>
      </tp>
      <tp>
        <v>0.45800000000000002</v>
        <stp/>
        <stp>##V3_BDPV12</stp>
        <stp>WEN US Equity</stp>
        <stp>BEST_EEPS_CUR_YR</stp>
        <stp>[Comp Table (linked to Bloomberg) v1.9.xlsx]Comp Table - Relative PE!R18C27</stp>
        <tr r="AA18" s="1"/>
      </tp>
      <tp>
        <v>0.62</v>
        <stp/>
        <stp>##V3_BDPV12</stp>
        <stp>PBPB US Equity</stp>
        <stp>BEST_EST_EPS_FY3</stp>
        <stp>[Comp Table (linked to Bloomberg) v1.9.xlsx]Comp Table - Relative PE!R46C30</stp>
        <tr r="AD46" s="1"/>
      </tp>
      <tp>
        <v>64.540000000000006</v>
        <stp/>
        <stp>##V3_BDPV12</stp>
        <stp>YUM US Equity</stp>
        <stp>LAST_PRICE</stp>
        <stp>[Comp Table (linked to Bloomberg) v1.9.xlsx]Comp Table - Relative PE!R9C5</stp>
        <tr r="E9" s="1"/>
      </tp>
      <tp>
        <v>0.78700000000000003</v>
        <stp/>
        <stp>##V3_BDPV12</stp>
        <stp>WING US Equity</stp>
        <stp>BEST_EPS_NXT_YR</stp>
        <stp>[Comp Table (linked to Bloomberg) v1.9.xlsx]Comp Table - Relative PE!R33C29</stp>
        <tr r="AC33" s="1"/>
      </tp>
      <tp>
        <v>0.93400000000000005</v>
        <stp/>
        <stp>##V3_BDPV12</stp>
        <stp>DFRG US Equity</stp>
        <stp>BEST_EPS_NXT_YR</stp>
        <stp>[Comp Table (linked to Bloomberg) v1.9.xlsx]Comp Table - Relative PE!R45C29</stp>
        <tr r="AC45" s="1"/>
      </tp>
      <tp>
        <v>1.0640000000000001</v>
        <stp/>
        <stp>##V3_BDPV12</stp>
        <stp>RUTH US Equity</stp>
        <stp>BEST_EEPS_CUR_YR</stp>
        <stp>[Comp Table (linked to Bloomberg) v1.9.xlsx]Comp Table - Relative PE!R36C27</stp>
        <tr r="AA36" s="1"/>
      </tp>
      <tp>
        <v>2.7760000000000002</v>
        <stp/>
        <stp>##V3_BDPV12</stp>
        <stp>RRGB US Equity</stp>
        <stp>BEST_EEPS_CUR_YR</stp>
        <stp>[Comp Table (linked to Bloomberg) v1.9.xlsx]Comp Table - Relative PE!R35C27</stp>
        <tr r="AA35" s="1"/>
      </tp>
      <tp t="s">
        <v>12/2017</v>
        <stp/>
        <stp>##V3_BDPV12</stp>
        <stp>HABT US Equity</stp>
        <stp>NEXT_FISCAL_YR_END_MONTH</stp>
        <stp>[Comp Table (linked to Bloomberg) v1.9.xlsx]Comp Table - Relative PE!R43C52</stp>
        <tr r="AZ43" s="1"/>
      </tp>
      <tp t="e">
        <v>#N/A</v>
        <stp/>
        <stp>##V3_BDHV12</stp>
        <stp>SPX Index</stp>
        <stp>BEST_PE_RATIO</stp>
        <stp>ed-10ay</stp>
        <stp/>
        <stp>[Comp Table (linked to Bloomberg) v1.7.xlsx]PE Proof!R4C5</stp>
        <stp>per</stp>
        <stp>am</stp>
        <stp>days=a</stp>
        <stp>BEST_FPERIOD_OVERRIDE</stp>
        <stp>1BF</stp>
        <stp>cols=2;rows=121</stp>
        <tr r="E4" s="3"/>
      </tp>
      <tp>
        <v>13.9</v>
        <stp/>
        <stp>##V3_BDPV12</stp>
        <stp>PBPB US Equity</stp>
        <stp>LAST_PRICE</stp>
        <stp>[Comp Table (linked to Bloomberg) v1.9.xlsx]Comp Table - Relative PE!R46C5</stp>
        <tr r="E46" s="1"/>
      </tp>
      <tp t="s">
        <v>POTBELLY CORP</v>
        <stp/>
        <stp>##V3_BDPV12</stp>
        <stp>PBPB US Equity</stp>
        <stp>SHORT_NAME</stp>
        <stp>[Comp Table (linked to Bloomberg) v1.9.xlsx]Comp Table - Relative PE!R46C3</stp>
        <tr r="C46" s="1"/>
      </tp>
      <tp t="s">
        <v>#N/A N/A</v>
        <stp/>
        <stp>##V3_BDPV12</stp>
        <stp>NATH US Equity</stp>
        <stp>BEST_EPS_STDDEV</stp>
        <stp>[Comp Table (linked to Bloomberg) v1.9.xlsx]Comp Table - Relative PE!R48C19</stp>
        <stp>BEST_FPERIOD_OVERRIDE</stp>
        <stp>bf</stp>
        <tr r="S48" s="1"/>
      </tp>
      <tp t="s">
        <v>#N/A N/A</v>
        <stp/>
        <stp>##V3_BDPV12</stp>
        <stp>RT US Equity</stp>
        <stp>BEST_EPS_STDDEV</stp>
        <stp>[Comp Table (linked to Bloomberg) v1.9.xlsx]Comp Table - Relative PE!R50C19</stp>
        <stp>BEST_FPERIOD_OVERRIDE</stp>
        <stp>bf</stp>
        <tr r="S50" s="1"/>
      </tp>
      <tp t="s">
        <v>#N/A N/A</v>
        <stp/>
        <stp>##V3_BDPV12</stp>
        <stp>BH US Equity</stp>
        <stp>BEST_EPS_STDDEV</stp>
        <stp>[Comp Table (linked to Bloomberg) v1.9.xlsx]Comp Table - Relative PE!R38C19</stp>
        <stp>BEST_FPERIOD_OVERRIDE</stp>
        <stp>bf</stp>
        <tr r="S38" s="1"/>
      </tp>
      <tp>
        <v>3.6291187739463604E-2</v>
        <stp/>
        <stp>##V3_BDPV12</stp>
        <stp>NDLS US Equity</stp>
        <stp>BEST_EPS_STDDEV</stp>
        <stp>[Comp Table (linked to Bloomberg) v1.9.xlsx]Comp Table - Relative PE!R49C19</stp>
        <stp>BEST_FPERIOD_OVERRIDE</stp>
        <stp>bf</stp>
        <tr r="S49" s="1"/>
      </tp>
      <tp t="e">
        <v>#N/A</v>
        <stp/>
        <stp>##V3_BDHV12</stp>
        <stp>DIN US Equity</stp>
        <stp>BEST_PE_RATIO</stp>
        <stp>ed-10ay</stp>
        <stp/>
        <stp>[Comp Table (linked to Bloomberg) v1.9.xlsx]Comp Table - Relative PE!R30C43</stp>
        <stp>per</stp>
        <stp>am</stp>
        <stp>days=a</stp>
        <stp>dts=h</stp>
        <stp>BEST_FPERIOD_OVERRIDE</stp>
        <stp>1BF</stp>
        <stp>array=true</stp>
        <tr r="AQ30" s="1"/>
      </tp>
      <tp t="e">
        <v>#N/A</v>
        <stp/>
        <stp>##V3_BDHV12</stp>
        <stp>WEN US Equity</stp>
        <stp>BEST_PE_RATIO</stp>
        <stp>ed-10ay</stp>
        <stp/>
        <stp>[Comp Table (linked to Bloomberg) v1.9.xlsx]Comp Table - Relative PE!R18C43</stp>
        <stp>per</stp>
        <stp>am</stp>
        <stp>days=a</stp>
        <stp>dts=h</stp>
        <stp>BEST_FPERIOD_OVERRIDE</stp>
        <stp>1BF</stp>
        <stp>array=true</stp>
        <tr r="AQ18" s="1"/>
      </tp>
      <tp t="e">
        <v>#N/A</v>
        <stp/>
        <stp>##V3_BDHV12</stp>
        <stp>NATH US Equity</stp>
        <stp>BEST_PE_RATIO</stp>
        <stp>ed-10ay</stp>
        <stp/>
        <stp>[Comp Table (linked to Bloomberg) v1.9.xlsx]Comp Table - Relative PE!R48C43</stp>
        <stp>per</stp>
        <stp>am</stp>
        <stp>days=a</stp>
        <stp>dts=h</stp>
        <stp>BEST_FPERIOD_OVERRIDE</stp>
        <stp>1BF</stp>
        <stp>array=true</stp>
        <tr r="AQ48" s="1"/>
      </tp>
      <tp t="e">
        <v>#N/A</v>
        <stp/>
        <stp>##V3_BDHV12</stp>
        <stp>TXRH US Equity</stp>
        <stp>BEST_PE_RATIO</stp>
        <stp>ed-10ay</stp>
        <stp/>
        <stp>[Comp Table (linked to Bloomberg) v1.9.xlsx]Comp Table - Relative PE!R19C43</stp>
        <stp>per</stp>
        <stp>am</stp>
        <stp>days=a</stp>
        <stp>dts=h</stp>
        <stp>BEST_FPERIOD_OVERRIDE</stp>
        <stp>1BF</stp>
        <stp>array=true</stp>
        <tr r="AQ19" s="1"/>
      </tp>
      <tp t="e">
        <v>#N/A</v>
        <stp/>
        <stp>##V3_BDHV12</stp>
        <stp>RUTH US Equity</stp>
        <stp>BEST_PE_RATIO</stp>
        <stp>ed-10ay</stp>
        <stp/>
        <stp>[Comp Table (linked to Bloomberg) v1.9.xlsx]Comp Table - Relative PE!R36C43</stp>
        <stp>per</stp>
        <stp>am</stp>
        <stp>days=a</stp>
        <stp>dts=h</stp>
        <stp>BEST_FPERIOD_OVERRIDE</stp>
        <stp>1BF</stp>
        <stp>array=true</stp>
        <tr r="AQ36" s="1"/>
      </tp>
      <tp>
        <v>3.7999999999999999E-2</v>
        <stp/>
        <stp>##V3_BDPV12</stp>
        <stp>SBUX US Equity</stp>
        <stp>BEST_EEPS_FY2_STDDEV</stp>
        <stp>[Comp Table (linked to Bloomberg) v1.9.xlsx]Comp Table - Relative PE!R8C20</stp>
        <tr r="T8" s="1"/>
      </tp>
      <tp>
        <v>-0.17163400000000001</v>
        <stp/>
        <stp>##V3_BDPV12</stp>
        <stp>SPX Index</stp>
        <stp>RT_PX_CHG_PCT_1D</stp>
        <stp>[Comp Table (linked to Bloomberg) v1.9.xlsx]Comp Table - Relative PE!R3C6</stp>
        <tr r="F3" s="1"/>
      </tp>
      <tp t="s">
        <v>#N/A N/A</v>
        <stp/>
        <stp>##V3_BDPV12</stp>
        <stp>PBPB US Equity</stp>
        <stp>5_YEAR_AVERAGE_ADJUSTED_ROE</stp>
        <stp>[Comp Table (linked to Bloomberg) v1.9.xlsx]Comp Table - Relative PE!R46C50</stp>
        <tr r="AX46" s="1"/>
      </tp>
      <tp>
        <v>10.808890937017129</v>
        <stp/>
        <stp>##V3_BDPV12</stp>
        <stp>RRGB US Equity</stp>
        <stp>5_YEAR_AVERAGE_ADJUSTED_ROE</stp>
        <stp>[Comp Table (linked to Bloomberg) v1.9.xlsx]Comp Table - Relative PE!R35C50</stp>
        <tr r="AX35" s="1"/>
      </tp>
      <tp>
        <v>156.72999999999999</v>
        <stp/>
        <stp>##V3_BDPV12</stp>
        <stp>CBRL US Equity</stp>
        <stp>LAST_PRICE</stp>
        <stp>[Comp Table (linked to Bloomberg) v1.9.xlsx]Comp Table - Relative PE!R17C5</stp>
        <tr r="E17" s="1"/>
      </tp>
      <tp t="s">
        <v>CRACKER BARREL</v>
        <stp/>
        <stp>##V3_BDPV12</stp>
        <stp>CBRL US Equity</stp>
        <stp>SHORT_NAME</stp>
        <stp>[Comp Table (linked to Bloomberg) v1.9.xlsx]Comp Table - Relative PE!R17C3</stp>
        <tr r="C17" s="1"/>
      </tp>
      <tp t="e">
        <v>#N/A</v>
        <stp/>
        <stp>##V3_BDHV12</stp>
        <stp>FRGI US Equity</stp>
        <stp>BEST_PE_RATIO</stp>
        <stp>ed-10ay</stp>
        <stp/>
        <stp>[Comp Table (linked to Bloomberg) v1.9.xlsx]Comp Table - Relative PE!R37C43</stp>
        <stp>per</stp>
        <stp>am</stp>
        <stp>days=a</stp>
        <stp>dts=h</stp>
        <stp>BEST_FPERIOD_OVERRIDE</stp>
        <stp>1BF</stp>
        <stp>array=true</stp>
        <tr r="AQ37" s="1"/>
      </tp>
      <tp t="e">
        <v>#N/A</v>
        <stp/>
        <stp>##V3_BDHV12</stp>
        <stp>BJRI US Equity</stp>
        <stp>BEST_PE_RATIO</stp>
        <stp>ed-10ay</stp>
        <stp/>
        <stp>[Comp Table (linked to Bloomberg) v1.9.xlsx]Comp Table - Relative PE!R31C43</stp>
        <stp>per</stp>
        <stp>am</stp>
        <stp>days=a</stp>
        <stp>dts=h</stp>
        <stp>BEST_FPERIOD_OVERRIDE</stp>
        <stp>1BF</stp>
        <stp>array=true</stp>
        <tr r="AQ31" s="1"/>
      </tp>
      <tp>
        <v>922212.4375</v>
        <stp/>
        <stp>##V3_BDPV12</stp>
        <stp>RT US Equity</stp>
        <stp>EQY_TURNOVER_REALTIME</stp>
        <stp>[Comp Table (linked to Bloomberg) v1.9.xlsx]Comp Table - Relative PE!R50C7</stp>
        <tr r="G50" s="1"/>
      </tp>
      <tp>
        <v>2705595.25</v>
        <stp/>
        <stp>##V3_BDPV12</stp>
        <stp>LOCO US Equity</stp>
        <stp>EQY_TURNOVER_REALTIME</stp>
        <stp>[Comp Table (linked to Bloomberg) v1.9.xlsx]Comp Table - Relative PE!R42C7</stp>
        <tr r="G42" s="1"/>
      </tp>
      <tp>
        <v>8.7999999999999995E-2</v>
        <stp/>
        <stp>##V3_BDPV12</stp>
        <stp>SBUX US Equity</stp>
        <stp>BEST_EEPS_FY3_STDDEV</stp>
        <stp>[Comp Table (linked to Bloomberg) v1.9.xlsx]Comp Table - Relative PE!R8C21</stp>
        <tr r="U8" s="1"/>
      </tp>
      <tp t="s">
        <v>#N/A N/A</v>
        <stp/>
        <stp>##V3_BDPV12</stp>
        <stp>SONC US Equity</stp>
        <stp>5_YEAR_AVERAGE_ADJUSTED_ROE</stp>
        <stp>[Comp Table (linked to Bloomberg) v1.9.xlsx]Comp Table - Relative PE!R29C50</stp>
        <tr r="AX29" s="1"/>
      </tp>
      <tp t="s">
        <v>#N/A N/A</v>
        <stp/>
        <stp>##V3_BDPV12</stp>
        <stp>YUMC US Equity</stp>
        <stp>5_YEAR_AVERAGE_ADJUSTED_ROE</stp>
        <stp>[Comp Table (linked to Bloomberg) v1.9.xlsx]Comp Table - Relative PE!R11C50</stp>
        <tr r="AX11" s="1"/>
      </tp>
      <tp>
        <v>0.38932183908045981</v>
        <stp/>
        <stp>##V3_BDPV12</stp>
        <stp>FDX US Equity</stp>
        <stp>BEST_EPS_STDDEV</stp>
        <stp>[Comp Table (linked to Bloomberg) v1.9.xlsx]Comp Table - Relative PE!R7C19</stp>
        <stp>BEST_FPERIOD_OVERRIDE</stp>
        <stp>bf</stp>
        <tr r="S7" s="1"/>
      </tp>
      <tp t="s">
        <v>SONIC CORP</v>
        <stp/>
        <stp>##V3_BDPV12</stp>
        <stp>SONC US Equity</stp>
        <stp>SHORT_NAME</stp>
        <stp>[Comp Table (linked to Bloomberg) v1.9.xlsx]Comp Table - Relative PE!R29C3</stp>
        <tr r="C29" s="1"/>
      </tp>
      <tp>
        <v>24.25</v>
        <stp/>
        <stp>##V3_BDPV12</stp>
        <stp>SONC US Equity</stp>
        <stp>LAST_PRICE</stp>
        <stp>[Comp Table (linked to Bloomberg) v1.9.xlsx]Comp Table - Relative PE!R29C5</stp>
        <tr r="E29" s="1"/>
      </tp>
      <tp>
        <v>1.3934865900383141E-2</v>
        <stp/>
        <stp>##V3_BDPV12</stp>
        <stp>LOCO US Equity</stp>
        <stp>BEST_EPS_STDDEV</stp>
        <stp>[Comp Table (linked to Bloomberg) v1.9.xlsx]Comp Table - Relative PE!R42C19</stp>
        <stp>BEST_FPERIOD_OVERRIDE</stp>
        <stp>bf</stp>
        <tr r="S42" s="1"/>
      </tp>
      <tp t="s">
        <v>DENNY'S CORP</v>
        <stp/>
        <stp>##V3_BDPV12</stp>
        <stp>DENN US Equity</stp>
        <stp>SHORT_NAME</stp>
        <stp>[Comp Table (linked to Bloomberg) v1.9.xlsx]Comp Table - Relative PE!R32C3</stp>
        <tr r="C32" s="1"/>
      </tp>
      <tp>
        <v>12.3</v>
        <stp/>
        <stp>##V3_BDPV12</stp>
        <stp>DENN US Equity</stp>
        <stp>LAST_PRICE</stp>
        <stp>[Comp Table (linked to Bloomberg) v1.9.xlsx]Comp Table - Relative PE!R32C5</stp>
        <tr r="E32" s="1"/>
      </tp>
      <tp t="e">
        <v>#N/A</v>
        <stp/>
        <stp>##V3_BDHV12</stp>
        <stp>ARMK US Equity</stp>
        <stp>BEST_PE_RATIO</stp>
        <stp>ed-10ay</stp>
        <stp/>
        <stp>[Comp Table (linked to Bloomberg) v1.9.xlsx]Comp Table - Relative PE!R13C43</stp>
        <stp>per</stp>
        <stp>am</stp>
        <stp>days=a</stp>
        <stp>dts=h</stp>
        <stp>BEST_FPERIOD_OVERRIDE</stp>
        <stp>1BF</stp>
        <stp>array=true</stp>
        <tr r="AQ13" s="1"/>
      </tp>
      <tp t="e">
        <v>#N/A</v>
        <stp/>
        <stp>##V3_BDHV12</stp>
        <stp>JACK US Equity</stp>
        <stp>BEST_PE_RATIO</stp>
        <stp>ed-10ay</stp>
        <stp/>
        <stp>[Comp Table (linked to Bloomberg) v1.9.xlsx]Comp Table - Relative PE!R20C43</stp>
        <stp>per</stp>
        <stp>am</stp>
        <stp>days=a</stp>
        <stp>dts=h</stp>
        <stp>BEST_FPERIOD_OVERRIDE</stp>
        <stp>1BF</stp>
        <stp>array=true</stp>
        <tr r="AQ20" s="1"/>
      </tp>
      <tp t="e">
        <v>#N/A</v>
        <stp/>
        <stp>##V3_BDHV12</stp>
        <stp>SHAK US Equity</stp>
        <stp>BEST_PE_RATIO</stp>
        <stp>ed-10ay</stp>
        <stp/>
        <stp>[Comp Table (linked to Bloomberg) v1.9.xlsx]Comp Table - Relative PE!R28C43</stp>
        <stp>per</stp>
        <stp>am</stp>
        <stp>days=a</stp>
        <stp>dts=h</stp>
        <stp>BEST_FPERIOD_OVERRIDE</stp>
        <stp>1BF</stp>
        <stp>array=true</stp>
        <tr r="AQ28" s="1"/>
      </tp>
      <tp t="s">
        <v>#N/A N/A</v>
        <stp/>
        <stp>##V3_BDPV12</stp>
        <stp>BOJA US Equity</stp>
        <stp>5_YEAR_AVERAGE_ADJUSTED_ROE</stp>
        <stp>[Comp Table (linked to Bloomberg) v1.9.xlsx]Comp Table - Relative PE!R34C50</stp>
        <tr r="AX34" s="1"/>
      </tp>
      <tp>
        <v>-42.546560296014391</v>
        <stp/>
        <stp>##V3_BDPV12</stp>
        <stp>JMBA US Equity</stp>
        <stp>5_YEAR_AVERAGE_ADJUSTED_ROE</stp>
        <stp>[Comp Table (linked to Bloomberg) v1.9.xlsx]Comp Table - Relative PE!R52C50</stp>
        <tr r="AX52" s="1"/>
      </tp>
      <tp>
        <v>27.918973572204568</v>
        <stp/>
        <stp>##V3_BDPV12</stp>
        <stp>PNRA US Equity</stp>
        <stp>5_YEAR_AVERAGE_ADJUSTED_ROE</stp>
        <stp>[Comp Table (linked to Bloomberg) v1.9.xlsx]Comp Table - Relative PE!R15C50</stp>
        <tr r="AX15" s="1"/>
      </tp>
      <tp t="s">
        <v>#N/A N/A</v>
        <stp/>
        <stp>##V3_BDPV12</stp>
        <stp>PZZA US Equity</stp>
        <stp>5_YEAR_AVERAGE_ADJUSTED_ROE</stp>
        <stp>[Comp Table (linked to Bloomberg) v1.9.xlsx]Comp Table - Relative PE!R22C50</stp>
        <tr r="AX22" s="1"/>
      </tp>
      <tp>
        <v>32.93</v>
        <stp/>
        <stp>##V3_BDPV12</stp>
        <stp>SHAK US Equity</stp>
        <stp>LAST_PRICE</stp>
        <stp>[Comp Table (linked to Bloomberg) v1.9.xlsx]Comp Table - Relative PE!R28C5</stp>
        <tr r="E28" s="1"/>
      </tp>
      <tp t="s">
        <v>CHEESECAKE FACTO</v>
        <stp/>
        <stp>##V3_BDPV12</stp>
        <stp>CAKE US Equity</stp>
        <stp>SHORT_NAME</stp>
        <stp>[Comp Table (linked to Bloomberg) v1.9.xlsx]Comp Table - Relative PE!R21C3</stp>
        <tr r="C21" s="1"/>
      </tp>
      <tp>
        <v>62.21</v>
        <stp/>
        <stp>##V3_BDPV12</stp>
        <stp>CAKE US Equity</stp>
        <stp>LAST_PRICE</stp>
        <stp>[Comp Table (linked to Bloomberg) v1.9.xlsx]Comp Table - Relative PE!R21C5</stp>
        <tr r="E21" s="1"/>
      </tp>
      <tp t="s">
        <v>SHAKE SHACK IN-A</v>
        <stp/>
        <stp>##V3_BDPV12</stp>
        <stp>SHAK US Equity</stp>
        <stp>SHORT_NAME</stp>
        <stp>[Comp Table (linked to Bloomberg) v1.9.xlsx]Comp Table - Relative PE!R28C3</stp>
        <tr r="C28" s="1"/>
      </tp>
      <tp>
        <v>0.13958620689655171</v>
        <stp/>
        <stp>##V3_BDPV12</stp>
        <stp>JACK US Equity</stp>
        <stp>BEST_EPS_STDDEV</stp>
        <stp>[Comp Table (linked to Bloomberg) v1.9.xlsx]Comp Table - Relative PE!R20C19</stp>
        <stp>BEST_FPERIOD_OVERRIDE</stp>
        <stp>bf</stp>
        <tr r="S20" s="1"/>
      </tp>
      <tp t="e">
        <v>#N/A</v>
        <stp/>
        <stp>##V3_BDHV12</stp>
        <stp>CBRL US Equity</stp>
        <stp>BEST_PE_RATIO</stp>
        <stp>ed-10ay</stp>
        <stp/>
        <stp>[Comp Table (linked to Bloomberg) v1.9.xlsx]Comp Table - Relative PE!R17C43</stp>
        <stp>per</stp>
        <stp>am</stp>
        <stp>days=a</stp>
        <stp>dts=h</stp>
        <stp>BEST_FPERIOD_OVERRIDE</stp>
        <stp>1BF</stp>
        <stp>array=true</stp>
        <tr r="AQ17" s="1"/>
      </tp>
      <tp t="s">
        <v>#N/A N/A</v>
        <stp/>
        <stp>##V3_BDPV12</stp>
        <stp>JMBA US Equity</stp>
        <stp>BEST_EPS_STDDEV</stp>
        <stp>[Comp Table (linked to Bloomberg) v1.9.xlsx]Comp Table - Relative PE!R52C19</stp>
        <stp>BEST_FPERIOD_OVERRIDE</stp>
        <stp>bf</stp>
        <tr r="S52" s="1"/>
      </tp>
      <tp>
        <v>3476385.25</v>
        <stp/>
        <stp>##V3_BDPV12</stp>
        <stp>HABT US Equity</stp>
        <stp>EQY_TURNOVER_REALTIME</stp>
        <stp>[Comp Table (linked to Bloomberg) v1.9.xlsx]Comp Table - Relative PE!R43C7</stp>
        <tr r="G43" s="1"/>
      </tp>
      <tp t="s">
        <v>RUBY TUESDAY INC</v>
        <stp/>
        <stp>##V3_BDPV12</stp>
        <stp>RT US Equity</stp>
        <stp>SHORT_NAME</stp>
        <stp>[Comp Table (linked to Bloomberg) v1.9.xlsx]Comp Table - Relative PE!R50C3</stp>
        <tr r="C50" s="1"/>
      </tp>
      <tp t="s">
        <v>#N/A N/A</v>
        <stp/>
        <stp>##V3_BDPV12</stp>
        <stp>JAX US Equity</stp>
        <stp>5_YEAR_AVERAGE_ADJUSTED_ROE</stp>
        <stp>[Comp Table (linked to Bloomberg) v1.9.xlsx]Comp Table - Relative PE!R51C50</stp>
        <tr r="AX51" s="1"/>
      </tp>
      <tp>
        <v>2.4700000000000002</v>
        <stp/>
        <stp>##V3_BDPV12</stp>
        <stp>RT US Equity</stp>
        <stp>LAST_PRICE</stp>
        <stp>[Comp Table (linked to Bloomberg) v1.9.xlsx]Comp Table - Relative PE!R50C5</stp>
        <tr r="E50" s="1"/>
      </tp>
      <tp>
        <v>98.53</v>
        <stp/>
        <stp>##V3_BDPV12</stp>
        <stp>JACK US Equity</stp>
        <stp>LAST_PRICE</stp>
        <stp>[Comp Table (linked to Bloomberg) v1.9.xlsx]Comp Table - Relative PE!R20C5</stp>
        <tr r="E20" s="1"/>
      </tp>
      <tp t="s">
        <v>JACK IN THE BOX</v>
        <stp/>
        <stp>##V3_BDPV12</stp>
        <stp>JACK US Equity</stp>
        <stp>SHORT_NAME</stp>
        <stp>[Comp Table (linked to Bloomberg) v1.9.xlsx]Comp Table - Relative PE!R20C3</stp>
        <tr r="C20" s="1"/>
      </tp>
      <tp>
        <v>13.15</v>
        <stp/>
        <stp>##V3_BDPV12</stp>
        <stp>TAST US Equity</stp>
        <stp>LAST_PRICE</stp>
        <stp>[Comp Table (linked to Bloomberg) v1.9.xlsx]Comp Table - Relative PE!R40C5</stp>
        <tr r="E40" s="1"/>
      </tp>
      <tp t="s">
        <v>CARROLS RESTAURA</v>
        <stp/>
        <stp>##V3_BDPV12</stp>
        <stp>TAST US Equity</stp>
        <stp>SHORT_NAME</stp>
        <stp>[Comp Table (linked to Bloomberg) v1.9.xlsx]Comp Table - Relative PE!R40C3</stp>
        <tr r="C40" s="1"/>
      </tp>
      <tp>
        <v>43366443.950790405</v>
        <stp/>
        <stp>##V3_BDPV12</stp>
        <stp>JACK US Equity</stp>
        <stp>EQY_TURNOVER_REALTIME</stp>
        <stp>[Comp Table (linked to Bloomberg) v1.9.xlsx]Comp Table - Relative PE!R20C7</stp>
        <tr r="G20" s="1"/>
      </tp>
      <tp>
        <v>9.9070010858742528</v>
        <stp/>
        <stp>##V3_BDPV12</stp>
        <stp>DFRG US Equity</stp>
        <stp>5_YEAR_AVERAGE_ADJUSTED_ROE</stp>
        <stp>[Comp Table (linked to Bloomberg) v1.9.xlsx]Comp Table - Relative PE!R45C50</stp>
        <tr r="AX45" s="1"/>
      </tp>
      <tp t="s">
        <v>#N/A N/A</v>
        <stp/>
        <stp>##V3_BDPV12</stp>
        <stp>WING US Equity</stp>
        <stp>5_YEAR_AVERAGE_ADJUSTED_ROE</stp>
        <stp>[Comp Table (linked to Bloomberg) v1.9.xlsx]Comp Table - Relative PE!R33C50</stp>
        <tr r="AX33" s="1"/>
      </tp>
      <tp>
        <v>17.600000000000001</v>
        <stp/>
        <stp>##V3_BDPV12</stp>
        <stp>HABT US Equity</stp>
        <stp>LAST_PRICE</stp>
        <stp>[Comp Table (linked to Bloomberg) v1.9.xlsx]Comp Table - Relative PE!R43C5</stp>
        <tr r="E43" s="1"/>
      </tp>
      <tp t="s">
        <v>HABIT RESTAURA-A</v>
        <stp/>
        <stp>##V3_BDPV12</stp>
        <stp>HABT US Equity</stp>
        <stp>SHORT_NAME</stp>
        <stp>[Comp Table (linked to Bloomberg) v1.9.xlsx]Comp Table - Relative PE!R43C3</stp>
        <tr r="C43" s="1"/>
      </tp>
      <tp t="e">
        <v>#N/A</v>
        <stp/>
        <stp>##V3_BDHV12</stp>
        <stp>DNKN US Equity</stp>
        <stp>BEST_PE_RATIO</stp>
        <stp>ed-10ay</stp>
        <stp/>
        <stp>[Comp Table (linked to Bloomberg) v1.9.xlsx]Comp Table - Relative PE!R16C43</stp>
        <stp>per</stp>
        <stp>am</stp>
        <stp>days=a</stp>
        <stp>dts=h</stp>
        <stp>BEST_FPERIOD_OVERRIDE</stp>
        <stp>1BF</stp>
        <stp>array=true</stp>
        <tr r="AQ16" s="1"/>
      </tp>
      <tp>
        <v>2.5118773946360154E-2</v>
        <stp/>
        <stp>##V3_BDPV12</stp>
        <stp>HABT US Equity</stp>
        <stp>BEST_EPS_STDDEV</stp>
        <stp>[Comp Table (linked to Bloomberg) v1.9.xlsx]Comp Table - Relative PE!R43C19</stp>
        <stp>BEST_FPERIOD_OVERRIDE</stp>
        <stp>bf</stp>
        <tr r="S43" s="1"/>
      </tp>
      <tp t="e">
        <v>#N/A</v>
        <stp/>
        <stp>##V3_BDHV12</stp>
        <stp>DENN US Equity</stp>
        <stp>BEST_PE_RATIO</stp>
        <stp>ed-10ay</stp>
        <stp/>
        <stp>[Comp Table (linked to Bloomberg) v1.9.xlsx]Comp Table - Relative PE!R32C43</stp>
        <stp>per</stp>
        <stp>am</stp>
        <stp>days=a</stp>
        <stp>dts=h</stp>
        <stp>BEST_FPERIOD_OVERRIDE</stp>
        <stp>1BF</stp>
        <stp>array=true</stp>
        <tr r="AQ32" s="1"/>
      </tp>
      <tp t="e">
        <v>#N/A</v>
        <stp/>
        <stp>##V3_BDHV12</stp>
        <stp>BLMN US Equity</stp>
        <stp>BEST_PE_RATIO</stp>
        <stp>ed-10ay</stp>
        <stp/>
        <stp>[Comp Table (linked to Bloomberg) v1.9.xlsx]Comp Table - Relative PE!R26C43</stp>
        <stp>per</stp>
        <stp>am</stp>
        <stp>days=a</stp>
        <stp>dts=h</stp>
        <stp>BEST_FPERIOD_OVERRIDE</stp>
        <stp>1BF</stp>
        <stp>array=true</stp>
        <tr r="AQ26" s="1"/>
      </tp>
      <tp>
        <v>17.147603091291739</v>
        <stp/>
        <stp>##V3_BDPV12</stp>
        <stp>BWLD US Equity</stp>
        <stp>5_YEAR_AVERAGE_ADJUSTED_ROE</stp>
        <stp>[Comp Table (linked to Bloomberg) v1.9.xlsx]Comp Table - Relative PE!R23C50</stp>
        <tr r="AX23" s="1"/>
      </tp>
      <tp t="s">
        <v>#N/A N/A</v>
        <stp/>
        <stp>##V3_BDPV12</stp>
        <stp>DPZ US Equity</stp>
        <stp>5_YEAR_AVERAGE_ADJUSTED_ROE</stp>
        <stp>[Comp Table (linked to Bloomberg) v1.9.xlsx]Comp Table - Relative PE!R14C50</stp>
        <tr r="AX14" s="1"/>
      </tp>
      <tp>
        <v>17.95</v>
        <stp/>
        <stp>##V3_BDPV12</stp>
        <stp>DFRG US Equity</stp>
        <stp>LAST_PRICE</stp>
        <stp>[Comp Table (linked to Bloomberg) v1.9.xlsx]Comp Table - Relative PE!R45C5</stp>
        <tr r="E45" s="1"/>
      </tp>
      <tp t="s">
        <v>DEL FRISCO'S RES</v>
        <stp/>
        <stp>##V3_BDPV12</stp>
        <stp>DFRG US Equity</stp>
        <stp>SHORT_NAME</stp>
        <stp>[Comp Table (linked to Bloomberg) v1.9.xlsx]Comp Table - Relative PE!R45C3</stp>
        <tr r="C45" s="1"/>
      </tp>
      <tp t="e">
        <v>#N/A</v>
        <stp/>
        <stp>##V3_BDHV12</stp>
        <stp>FOGO US Equity</stp>
        <stp>BEST_PE_RATIO</stp>
        <stp>ed-10ay</stp>
        <stp/>
        <stp>[Comp Table (linked to Bloomberg) v1.9.xlsx]Comp Table - Relative PE!R44C43</stp>
        <stp>per</stp>
        <stp>am</stp>
        <stp>days=a</stp>
        <stp>dts=h</stp>
        <stp>BEST_FPERIOD_OVERRIDE</stp>
        <stp>1BF</stp>
        <stp>array=true</stp>
        <tr r="AQ44" s="1"/>
      </tp>
      <tp t="e">
        <v>#N/A</v>
        <stp/>
        <stp>##V3_BDHV12</stp>
        <stp>LOCO US Equity</stp>
        <stp>BEST_PE_RATIO</stp>
        <stp>ed-10ay</stp>
        <stp/>
        <stp>[Comp Table (linked to Bloomberg) v1.9.xlsx]Comp Table - Relative PE!R42C43</stp>
        <stp>per</stp>
        <stp>am</stp>
        <stp>days=a</stp>
        <stp>dts=h</stp>
        <stp>BEST_FPERIOD_OVERRIDE</stp>
        <stp>1BF</stp>
        <stp>array=true</stp>
        <tr r="AQ42" s="1"/>
      </tp>
      <tp t="e">
        <v>#N/A</v>
        <stp/>
        <stp>##V3_BDHV12</stp>
        <stp>DRI US Equity</stp>
        <stp>BEST_PE_RATIO</stp>
        <stp>ed-10ay</stp>
        <stp/>
        <stp>[Comp Table (linked to Bloomberg) v1.9.xlsx]Comp Table - Relative PE!R12C43</stp>
        <stp>per</stp>
        <stp>am</stp>
        <stp>days=a</stp>
        <stp>dts=h</stp>
        <stp>BEST_FPERIOD_OVERRIDE</stp>
        <stp>1BF</stp>
        <stp>array=true</stp>
        <tr r="AQ12" s="1"/>
      </tp>
      <tp t="e">
        <v>#N/A</v>
        <stp/>
        <stp>##V3_BDHV12</stp>
        <stp>TACO US Equity</stp>
        <stp>BEST_PE_RATIO</stp>
        <stp>ed-10ay</stp>
        <stp/>
        <stp>[Comp Table (linked to Bloomberg) v1.9.xlsx]Comp Table - Relative PE!R39C43</stp>
        <stp>per</stp>
        <stp>am</stp>
        <stp>days=a</stp>
        <stp>dts=h</stp>
        <stp>BEST_FPERIOD_OVERRIDE</stp>
        <stp>1BF</stp>
        <stp>array=true</stp>
        <tr r="AQ39" s="1"/>
      </tp>
      <tp>
        <v>4472968.2670469284</v>
        <stp/>
        <stp>##V3_BDPV12</stp>
        <stp>JMBA US Equity</stp>
        <stp>EQY_TURNOVER_REALTIME</stp>
        <stp>[Comp Table (linked to Bloomberg) v1.9.xlsx]Comp Table - Relative PE!R52C7</stp>
        <tr r="G52" s="1"/>
      </tp>
      <tp>
        <v>10.598401511641747</v>
        <stp/>
        <stp>##V3_BDPV12</stp>
        <stp>BOBE US Equity</stp>
        <stp>5_YEAR_AVERAGE_ADJUSTED_ROE</stp>
        <stp>[Comp Table (linked to Bloomberg) v1.9.xlsx]Comp Table - Relative PE!R27C50</stp>
        <tr r="AX27" s="1"/>
      </tp>
      <tp>
        <v>20.121176628678338</v>
        <stp/>
        <stp>##V3_BDPV12</stp>
        <stp>CAKE US Equity</stp>
        <stp>5_YEAR_AVERAGE_ADJUSTED_ROE</stp>
        <stp>[Comp Table (linked to Bloomberg) v1.9.xlsx]Comp Table - Relative PE!R21C50</stp>
        <tr r="AX21" s="1"/>
      </tp>
      <tp>
        <v>7.0679999999999996E-3</v>
        <stp/>
        <stp>##V3_BDPV12</stp>
        <stp>BH US Equity</stp>
        <stp>RT_PX_CHG_PCT_1D</stp>
        <stp>[Comp Table (linked to Bloomberg) v1.9.xlsx]Comp Table - Relative PE!R38C6</stp>
        <tr r="F38" s="1"/>
      </tp>
      <tp>
        <v>2.81455938697318E-2</v>
        <stp/>
        <stp>##V3_BDPV12</stp>
        <stp>FOGO US Equity</stp>
        <stp>BEST_EPS_STDDEV</stp>
        <stp>[Comp Table (linked to Bloomberg) v1.9.xlsx]Comp Table - Relative PE!R44C19</stp>
        <stp>BEST_FPERIOD_OVERRIDE</stp>
        <stp>bf</stp>
        <tr r="S44" s="1"/>
      </tp>
      <tp>
        <v>929880.38293361664</v>
        <stp/>
        <stp>##V3_BDPV12</stp>
        <stp>NDLS US Equity</stp>
        <stp>EQY_TURNOVER_REALTIME</stp>
        <stp>[Comp Table (linked to Bloomberg) v1.9.xlsx]Comp Table - Relative PE!R49C7</stp>
        <tr r="G49" s="1"/>
      </tp>
      <tp>
        <v>0.12679310344827585</v>
        <stp/>
        <stp>##V3_BDPV12</stp>
        <stp>FRGI US Equity</stp>
        <stp>BEST_EPS_STDDEV</stp>
        <stp>[Comp Table (linked to Bloomberg) v1.9.xlsx]Comp Table - Relative PE!R37C19</stp>
        <stp>BEST_FPERIOD_OVERRIDE</stp>
        <stp>bf</stp>
        <tr r="S37" s="1"/>
      </tp>
      <tp t="s">
        <v>#N/A N/A</v>
        <stp/>
        <stp>##V3_BDPV12</stp>
        <stp>EAT US Equity</stp>
        <stp>5_YEAR_AVERAGE_ADJUSTED_ROE</stp>
        <stp>[Comp Table (linked to Bloomberg) v1.9.xlsx]Comp Table - Relative PE!R25C50</stp>
        <tr r="AX25" s="1"/>
      </tp>
      <tp>
        <v>12.1</v>
        <stp/>
        <stp>##V3_BDPV12</stp>
        <stp>LOCO US Equity</stp>
        <stp>LAST_PRICE</stp>
        <stp>[Comp Table (linked to Bloomberg) v1.9.xlsx]Comp Table - Relative PE!R42C5</stp>
        <tr r="E42" s="1"/>
      </tp>
      <tp t="s">
        <v>NOODLES &amp; CO</v>
        <stp/>
        <stp>##V3_BDPV12</stp>
        <stp>NDLS US Equity</stp>
        <stp>SHORT_NAME</stp>
        <stp>[Comp Table (linked to Bloomberg) v1.9.xlsx]Comp Table - Relative PE!R49C3</stp>
        <tr r="C49" s="1"/>
      </tp>
      <tp t="s">
        <v>EL POLLO LOCO HO</v>
        <stp/>
        <stp>##V3_BDPV12</stp>
        <stp>LOCO US Equity</stp>
        <stp>SHORT_NAME</stp>
        <stp>[Comp Table (linked to Bloomberg) v1.9.xlsx]Comp Table - Relative PE!R42C3</stp>
        <tr r="C42" s="1"/>
      </tp>
      <tp>
        <v>5.65</v>
        <stp/>
        <stp>##V3_BDPV12</stp>
        <stp>NDLS US Equity</stp>
        <stp>LAST_PRICE</stp>
        <stp>[Comp Table (linked to Bloomberg) v1.9.xlsx]Comp Table - Relative PE!R49C5</stp>
        <tr r="E49" s="1"/>
      </tp>
      <tp t="e">
        <v>#N/A</v>
        <stp/>
        <stp>##V3_BDHV12</stp>
        <stp>BOJA US Equity</stp>
        <stp>BEST_PE_RATIO</stp>
        <stp>ed-10ay</stp>
        <stp/>
        <stp>[Comp Table (linked to Bloomberg) v1.9.xlsx]Comp Table - Relative PE!R34C43</stp>
        <stp>per</stp>
        <stp>am</stp>
        <stp>days=a</stp>
        <stp>dts=h</stp>
        <stp>BEST_FPERIOD_OVERRIDE</stp>
        <stp>1BF</stp>
        <stp>array=true</stp>
        <tr r="AQ34" s="1"/>
      </tp>
      <tp t="e">
        <v>#N/A</v>
        <stp/>
        <stp>##V3_BDHV12</stp>
        <stp>JMBA US Equity</stp>
        <stp>BEST_PE_RATIO</stp>
        <stp>ed-10ay</stp>
        <stp/>
        <stp>[Comp Table (linked to Bloomberg) v1.9.xlsx]Comp Table - Relative PE!R52C43</stp>
        <stp>per</stp>
        <stp>am</stp>
        <stp>days=a</stp>
        <stp>dts=h</stp>
        <stp>BEST_FPERIOD_OVERRIDE</stp>
        <stp>1BF</stp>
        <stp>array=true</stp>
        <tr r="AQ52" s="1"/>
      </tp>
      <tp t="e">
        <v>#N/A</v>
        <stp/>
        <stp>##V3_BDHV12</stp>
        <stp>CMG US Equity</stp>
        <stp>BEST_PE_RATIO</stp>
        <stp>ed-10ay</stp>
        <stp/>
        <stp>[Comp Table (linked to Bloomberg) v1.9.xlsx]Comp Table - Relative PE!R10C43</stp>
        <stp>per</stp>
        <stp>am</stp>
        <stp>days=a</stp>
        <stp>dts=h</stp>
        <stp>BEST_FPERIOD_OVERRIDE</stp>
        <stp>1BF</stp>
        <stp>array=true</stp>
        <tr r="AQ10" s="1"/>
      </tp>
      <tp>
        <v>205468.96260070801</v>
        <stp/>
        <stp>##V3_BDPV12</stp>
        <stp>NATH US Equity</stp>
        <stp>EQY_TURNOVER_REALTIME</stp>
        <stp>[Comp Table (linked to Bloomberg) v1.9.xlsx]Comp Table - Relative PE!R48C7</stp>
        <tr r="G48" s="1"/>
      </tp>
      <tp>
        <v>787788.4375</v>
        <stp/>
        <stp>##V3_BDPV12</stp>
        <stp>BH US Equity</stp>
        <stp>EQY_TURNOVER_REALTIME</stp>
        <stp>[Comp Table (linked to Bloomberg) v1.9.xlsx]Comp Table - Relative PE!R38C7</stp>
        <tr r="G38" s="1"/>
      </tp>
      <tp>
        <v>3104571.75</v>
        <stp/>
        <stp>##V3_BDPV12</stp>
        <stp>DENN US Equity</stp>
        <stp>EQY_TURNOVER_REALTIME</stp>
        <stp>[Comp Table (linked to Bloomberg) v1.9.xlsx]Comp Table - Relative PE!R32C7</stp>
        <tr r="G32" s="1"/>
      </tp>
      <tp t="e">
        <v>#N/A</v>
        <stp/>
        <stp>##V3_BDHV12</stp>
        <stp>PNRA US Equity</stp>
        <stp>BEST_PE_RATIO</stp>
        <stp>ed-10ay</stp>
        <stp/>
        <stp>[Comp Table (linked to Bloomberg) v1.9.xlsx]Comp Table - Relative PE!R15C43</stp>
        <stp>per</stp>
        <stp>am</stp>
        <stp>days=a</stp>
        <stp>dts=h</stp>
        <stp>BEST_FPERIOD_OVERRIDE</stp>
        <stp>1BF</stp>
        <stp>array=true</stp>
        <tr r="AQ15" s="1"/>
      </tp>
      <tp t="e">
        <v>#N/A</v>
        <stp/>
        <stp>##V3_BDHV12</stp>
        <stp>PZZA US Equity</stp>
        <stp>BEST_PE_RATIO</stp>
        <stp>ed-10ay</stp>
        <stp/>
        <stp>[Comp Table (linked to Bloomberg) v1.9.xlsx]Comp Table - Relative PE!R22C43</stp>
        <stp>per</stp>
        <stp>am</stp>
        <stp>days=a</stp>
        <stp>dts=h</stp>
        <stp>BEST_FPERIOD_OVERRIDE</stp>
        <stp>1BF</stp>
        <stp>array=true</stp>
        <tr r="AQ22" s="1"/>
      </tp>
      <tp>
        <v>2083053.875</v>
        <stp/>
        <stp>##V3_BDPV12</stp>
        <stp>BOJA US Equity</stp>
        <stp>EQY_TURNOVER_REALTIME</stp>
        <stp>[Comp Table (linked to Bloomberg) v1.9.xlsx]Comp Table - Relative PE!R34C7</stp>
        <tr r="G34" s="1"/>
      </tp>
      <tp>
        <v>14.841178227035488</v>
        <stp/>
        <stp>##V3_BDPV12</stp>
        <stp>ARMK US Equity</stp>
        <stp>5_YEAR_AVERAGE_ADJUSTED_ROE</stp>
        <stp>[Comp Table (linked to Bloomberg) v1.9.xlsx]Comp Table - Relative PE!R13C50</stp>
        <tr r="AX13" s="1"/>
      </tp>
      <tp t="s">
        <v>#N/A N/A</v>
        <stp/>
        <stp>##V3_BDPV12</stp>
        <stp>JACK US Equity</stp>
        <stp>5_YEAR_AVERAGE_ADJUSTED_ROE</stp>
        <stp>[Comp Table (linked to Bloomberg) v1.9.xlsx]Comp Table - Relative PE!R20C50</stp>
        <tr r="AX20" s="1"/>
      </tp>
      <tp t="s">
        <v>WENDY'S CO/THE</v>
        <stp/>
        <stp>##V3_BDPV12</stp>
        <stp>WEN US Equity</stp>
        <stp>SHORT_NAME</stp>
        <stp>[Comp Table (linked to Bloomberg) v1.9.xlsx]Comp Table - Relative PE!R18C3</stp>
        <tr r="C18" s="1"/>
      </tp>
      <tp t="s">
        <v>#N/A N/A</v>
        <stp/>
        <stp>##V3_BDPV12</stp>
        <stp>SHAK US Equity</stp>
        <stp>5_YEAR_AVERAGE_ADJUSTED_ROE</stp>
        <stp>[Comp Table (linked to Bloomberg) v1.9.xlsx]Comp Table - Relative PE!R28C50</stp>
        <tr r="AX28" s="1"/>
      </tp>
      <tp>
        <v>13.69</v>
        <stp/>
        <stp>##V3_BDPV12</stp>
        <stp>WEN US Equity</stp>
        <stp>LAST_PRICE</stp>
        <stp>[Comp Table (linked to Bloomberg) v1.9.xlsx]Comp Table - Relative PE!R18C5</stp>
        <tr r="E18" s="1"/>
      </tp>
      <tp>
        <v>-1.332516660772016</v>
        <stp/>
        <stp>##V3_BDPV12</stp>
        <stp>RT US Equity</stp>
        <stp>5YR_AVG_RETURN_ON_INVESTED_CPTL</stp>
        <stp>[Comp Table (linked to Bloomberg) v1.9.xlsx]Comp Table - Relative PE!R50C49</stp>
        <tr r="AW50" s="1"/>
      </tp>
      <tp>
        <v>2.1026819923371652E-2</v>
        <stp/>
        <stp>##V3_BDPV12</stp>
        <stp>DENN US Equity</stp>
        <stp>BEST_EPS_STDDEV</stp>
        <stp>[Comp Table (linked to Bloomberg) v1.9.xlsx]Comp Table - Relative PE!R32C19</stp>
        <stp>BEST_FPERIOD_OVERRIDE</stp>
        <stp>bf</stp>
        <tr r="S32" s="1"/>
      </tp>
      <tp>
        <v>2.7475095785440613E-2</v>
        <stp/>
        <stp>##V3_BDPV12</stp>
        <stp>DFRG US Equity</stp>
        <stp>BEST_EPS_STDDEV</stp>
        <stp>[Comp Table (linked to Bloomberg) v1.9.xlsx]Comp Table - Relative PE!R45C19</stp>
        <stp>BEST_FPERIOD_OVERRIDE</stp>
        <stp>bf</stp>
        <tr r="S45" s="1"/>
      </tp>
      <tp>
        <v>3.801532567049809E-2</v>
        <stp/>
        <stp>##V3_BDPV12</stp>
        <stp>DNKN US Equity</stp>
        <stp>BEST_EPS_STDDEV</stp>
        <stp>[Comp Table (linked to Bloomberg) v1.9.xlsx]Comp Table - Relative PE!R16C19</stp>
        <stp>BEST_FPERIOD_OVERRIDE</stp>
        <stp>bf</stp>
        <tr r="S16" s="1"/>
      </tp>
      <tp t="e">
        <v>#N/A</v>
        <stp/>
        <stp>##V3_BDHV12</stp>
        <stp>PBPB US Equity</stp>
        <stp>BEST_PE_RATIO</stp>
        <stp>ed-10ay</stp>
        <stp/>
        <stp>[Comp Table (linked to Bloomberg) v1.9.xlsx]Comp Table - Relative PE!R46C43</stp>
        <stp>per</stp>
        <stp>am</stp>
        <stp>days=a</stp>
        <stp>dts=h</stp>
        <stp>BEST_FPERIOD_OVERRIDE</stp>
        <stp>1BF</stp>
        <stp>array=true</stp>
        <tr r="AQ46" s="1"/>
      </tp>
      <tp t="e">
        <v>#N/A</v>
        <stp/>
        <stp>##V3_BDHV12</stp>
        <stp>RRGB US Equity</stp>
        <stp>BEST_PE_RATIO</stp>
        <stp>ed-10ay</stp>
        <stp/>
        <stp>[Comp Table (linked to Bloomberg) v1.9.xlsx]Comp Table - Relative PE!R35C43</stp>
        <stp>per</stp>
        <stp>am</stp>
        <stp>days=a</stp>
        <stp>dts=h</stp>
        <stp>BEST_FPERIOD_OVERRIDE</stp>
        <stp>1BF</stp>
        <stp>array=true</stp>
        <tr r="AQ35" s="1"/>
      </tp>
      <tp>
        <v>17169102.985305786</v>
        <stp/>
        <stp>##V3_BDPV12</stp>
        <stp>BOBE US Equity</stp>
        <stp>EQY_TURNOVER_REALTIME</stp>
        <stp>[Comp Table (linked to Bloomberg) v1.9.xlsx]Comp Table - Relative PE!R27C7</stp>
        <tr r="G27" s="1"/>
      </tp>
      <tp t="s">
        <v>#N/A N/A</v>
        <stp/>
        <stp>##V3_BDPV12</stp>
        <stp>NATH US Equity</stp>
        <stp>5_YEAR_AVERAGE_ADJUSTED_ROE</stp>
        <stp>[Comp Table (linked to Bloomberg) v1.9.xlsx]Comp Table - Relative PE!R48C50</stp>
        <tr r="AX48" s="1"/>
      </tp>
      <tp>
        <v>0.122</v>
        <stp/>
        <stp>##V3_BDPV12</stp>
        <stp>YUM US Equity</stp>
        <stp>BEST_EEPS_FY3_STDDEV</stp>
        <stp>[Comp Table (linked to Bloomberg) v1.9.xlsx]Comp Table - Relative PE!R9C21</stp>
        <tr r="U9" s="1"/>
      </tp>
      <tp>
        <v>15.272172721506934</v>
        <stp/>
        <stp>##V3_BDPV12</stp>
        <stp>TXRH US Equity</stp>
        <stp>5_YEAR_AVERAGE_ADJUSTED_ROE</stp>
        <stp>[Comp Table (linked to Bloomberg) v1.9.xlsx]Comp Table - Relative PE!R19C50</stp>
        <tr r="AX19" s="1"/>
      </tp>
      <tp>
        <v>19.624994526895744</v>
        <stp/>
        <stp>##V3_BDPV12</stp>
        <stp>RUTH US Equity</stp>
        <stp>5_YEAR_AVERAGE_ADJUSTED_ROE</stp>
        <stp>[Comp Table (linked to Bloomberg) v1.9.xlsx]Comp Table - Relative PE!R36C50</stp>
        <tr r="AX36" s="1"/>
      </tp>
      <tp t="s">
        <v>#N/A N/A</v>
        <stp/>
        <stp>##V3_BDPV12</stp>
        <stp>YUM US Equity</stp>
        <stp>5_YEAR_AVERAGE_ADJUSTED_ROE</stp>
        <stp>[Comp Table (linked to Bloomberg) v1.9.xlsx]Comp Table - Relative PE!R9C50</stp>
        <tr r="AX9" s="1"/>
      </tp>
      <tp>
        <v>8.2100000000000009</v>
        <stp/>
        <stp>##V3_BDPV12</stp>
        <stp>JMBA US Equity</stp>
        <stp>LAST_PRICE</stp>
        <stp>[Comp Table (linked to Bloomberg) v1.9.xlsx]Comp Table - Relative PE!R52C5</stp>
        <tr r="E52" s="1"/>
      </tp>
      <tp t="s">
        <v>JAMBA INC</v>
        <stp/>
        <stp>##V3_BDPV12</stp>
        <stp>JMBA US Equity</stp>
        <stp>SHORT_NAME</stp>
        <stp>[Comp Table (linked to Bloomberg) v1.9.xlsx]Comp Table - Relative PE!R52C3</stp>
        <tr r="C52" s="1"/>
      </tp>
      <tp>
        <v>24849404</v>
        <stp/>
        <stp>##V3_BDPV12</stp>
        <stp>CBRL US Equity</stp>
        <stp>EQY_TURNOVER_REALTIME</stp>
        <stp>[Comp Table (linked to Bloomberg) v1.9.xlsx]Comp Table - Relative PE!R17C7</stp>
        <tr r="G17" s="1"/>
      </tp>
      <tp t="e">
        <v>#N/A</v>
        <stp/>
        <stp>##V3_BDHV12</stp>
        <stp>SONC US Equity</stp>
        <stp>BEST_PE_RATIO</stp>
        <stp>ed-10ay</stp>
        <stp/>
        <stp>[Comp Table (linked to Bloomberg) v1.9.xlsx]Comp Table - Relative PE!R29C43</stp>
        <stp>per</stp>
        <stp>am</stp>
        <stp>days=a</stp>
        <stp>dts=h</stp>
        <stp>BEST_FPERIOD_OVERRIDE</stp>
        <stp>1BF</stp>
        <stp>array=true</stp>
        <tr r="AQ29" s="1"/>
      </tp>
      <tp t="e">
        <v>#N/A</v>
        <stp/>
        <stp>##V3_BDHV12</stp>
        <stp>YUMC US Equity</stp>
        <stp>BEST_PE_RATIO</stp>
        <stp>ed-10ay</stp>
        <stp/>
        <stp>[Comp Table (linked to Bloomberg) v1.9.xlsx]Comp Table - Relative PE!R11C43</stp>
        <stp>per</stp>
        <stp>am</stp>
        <stp>days=a</stp>
        <stp>dts=h</stp>
        <stp>BEST_FPERIOD_OVERRIDE</stp>
        <stp>1BF</stp>
        <stp>array=true</stp>
        <tr r="AQ11" s="1"/>
      </tp>
      <tp>
        <v>23501554</v>
        <stp/>
        <stp>##V3_BDPV12</stp>
        <stp>BLMN US Equity</stp>
        <stp>EQY_TURNOVER_REALTIME</stp>
        <stp>[Comp Table (linked to Bloomberg) v1.9.xlsx]Comp Table - Relative PE!R26C7</stp>
        <tr r="G26" s="1"/>
      </tp>
      <tp t="s">
        <v>#N/A N/A</v>
        <stp/>
        <stp>##V3_BDPV12</stp>
        <stp>FRGI US Equity</stp>
        <stp>5_YEAR_AVERAGE_ADJUSTED_ROE</stp>
        <stp>[Comp Table (linked to Bloomberg) v1.9.xlsx]Comp Table - Relative PE!R37C50</stp>
        <tr r="AX37" s="1"/>
      </tp>
      <tp>
        <v>10.787138791051833</v>
        <stp/>
        <stp>##V3_BDPV12</stp>
        <stp>BJRI US Equity</stp>
        <stp>5_YEAR_AVERAGE_ADJUSTED_ROE</stp>
        <stp>[Comp Table (linked to Bloomberg) v1.9.xlsx]Comp Table - Relative PE!R31C50</stp>
        <tr r="AX31" s="1"/>
      </tp>
      <tp>
        <v>0.122</v>
        <stp/>
        <stp>##V3_BDPV12</stp>
        <stp>YUM US Equity</stp>
        <stp>BEST_EEPS_FY2_STDDEV</stp>
        <stp>[Comp Table (linked to Bloomberg) v1.9.xlsx]Comp Table - Relative PE!R9C20</stp>
        <tr r="T9" s="1"/>
      </tp>
      <tp>
        <v>12.94</v>
        <stp/>
        <stp>##V3_BDPV12</stp>
        <stp>TACO US Equity</stp>
        <stp>LAST_PRICE</stp>
        <stp>[Comp Table (linked to Bloomberg) v1.9.xlsx]Comp Table - Relative PE!R39C5</stp>
        <tr r="E39" s="1"/>
      </tp>
      <tp>
        <v>66.150000000000006</v>
        <stp/>
        <stp>##V3_BDPV12</stp>
        <stp>BOBE US Equity</stp>
        <stp>LAST_PRICE</stp>
        <stp>[Comp Table (linked to Bloomberg) v1.9.xlsx]Comp Table - Relative PE!R27C5</stp>
        <tr r="E27" s="1"/>
      </tp>
      <tp>
        <v>61.32</v>
        <stp/>
        <stp>##V3_BDPV12</stp>
        <stp>PLAY US Equity</stp>
        <stp>LAST_PRICE</stp>
        <stp>[Comp Table (linked to Bloomberg) v1.9.xlsx]Comp Table - Relative PE!R24C5</stp>
        <tr r="E24" s="1"/>
      </tp>
      <tp>
        <v>17.38</v>
        <stp/>
        <stp>##V3_BDPV12</stp>
        <stp>ZOES US Equity</stp>
        <stp>LAST_PRICE</stp>
        <stp>[Comp Table (linked to Bloomberg) v1.9.xlsx]Comp Table - Relative PE!R47C5</stp>
        <tr r="E47" s="1"/>
      </tp>
      <tp t="s">
        <v>DUNKIN' BRANDS G</v>
        <stp/>
        <stp>##V3_BDPV12</stp>
        <stp>DNKN US Equity</stp>
        <stp>SHORT_NAME</stp>
        <stp>[Comp Table (linked to Bloomberg) v1.9.xlsx]Comp Table - Relative PE!R16C3</stp>
        <tr r="C16" s="1"/>
      </tp>
      <tp t="s">
        <v>ZOE'S KITCHEN IN</v>
        <stp/>
        <stp>##V3_BDPV12</stp>
        <stp>ZOES US Equity</stp>
        <stp>SHORT_NAME</stp>
        <stp>[Comp Table (linked to Bloomberg) v1.9.xlsx]Comp Table - Relative PE!R47C3</stp>
        <tr r="C47" s="1"/>
      </tp>
      <tp>
        <v>54.87</v>
        <stp/>
        <stp>##V3_BDPV12</stp>
        <stp>DNKN US Equity</stp>
        <stp>LAST_PRICE</stp>
        <stp>[Comp Table (linked to Bloomberg) v1.9.xlsx]Comp Table - Relative PE!R16C5</stp>
        <tr r="E16" s="1"/>
      </tp>
      <tp t="s">
        <v>DAVE &amp; BUSTER'S</v>
        <stp/>
        <stp>##V3_BDPV12</stp>
        <stp>PLAY US Equity</stp>
        <stp>SHORT_NAME</stp>
        <stp>[Comp Table (linked to Bloomberg) v1.9.xlsx]Comp Table - Relative PE!R24C3</stp>
        <tr r="C24" s="1"/>
      </tp>
      <tp t="s">
        <v>DEL TACO RESTAUR</v>
        <stp/>
        <stp>##V3_BDPV12</stp>
        <stp>TACO US Equity</stp>
        <stp>SHORT_NAME</stp>
        <stp>[Comp Table (linked to Bloomberg) v1.9.xlsx]Comp Table - Relative PE!R39C3</stp>
        <tr r="C39" s="1"/>
      </tp>
      <tp t="s">
        <v>BOB EVANS FARMS</v>
        <stp/>
        <stp>##V3_BDPV12</stp>
        <stp>BOBE US Equity</stp>
        <stp>SHORT_NAME</stp>
        <stp>[Comp Table (linked to Bloomberg) v1.9.xlsx]Comp Table - Relative PE!R27C3</stp>
        <tr r="C27" s="1"/>
      </tp>
      <tp t="e">
        <v>#N/A</v>
        <stp/>
        <stp>##V3_BDHV12</stp>
        <stp>BWLD US Equity</stp>
        <stp>BEST_PE_RATIO</stp>
        <stp>ed-10ay</stp>
        <stp/>
        <stp>[Comp Table (linked to Bloomberg) v1.9.xlsx]Comp Table - Relative PE!R23C43</stp>
        <stp>per</stp>
        <stp>am</stp>
        <stp>days=a</stp>
        <stp>dts=h</stp>
        <stp>BEST_FPERIOD_OVERRIDE</stp>
        <stp>1BF</stp>
        <stp>array=true</stp>
        <tr r="AQ23" s="1"/>
      </tp>
      <tp>
        <v>4.186973180076628E-2</v>
        <stp/>
        <stp>##V3_BDPV12</stp>
        <stp>BLMN US Equity</stp>
        <stp>BEST_EPS_STDDEV</stp>
        <stp>[Comp Table (linked to Bloomberg) v1.9.xlsx]Comp Table - Relative PE!R26C19</stp>
        <stp>BEST_FPERIOD_OVERRIDE</stp>
        <stp>bf</stp>
        <tr r="S26" s="1"/>
      </tp>
      <tp>
        <v>4.3750957854406129E-2</v>
        <stp/>
        <stp>##V3_BDPV12</stp>
        <stp>BOJA US Equity</stp>
        <stp>BEST_EPS_STDDEV</stp>
        <stp>[Comp Table (linked to Bloomberg) v1.9.xlsx]Comp Table - Relative PE!R34C19</stp>
        <stp>BEST_FPERIOD_OVERRIDE</stp>
        <stp>bf</stp>
        <tr r="S34" s="1"/>
      </tp>
      <tp>
        <v>0.13601149425287357</v>
        <stp/>
        <stp>##V3_BDPV12</stp>
        <stp>BOBE US Equity</stp>
        <stp>BEST_EPS_STDDEV</stp>
        <stp>[Comp Table (linked to Bloomberg) v1.9.xlsx]Comp Table - Relative PE!R27C19</stp>
        <stp>BEST_FPERIOD_OVERRIDE</stp>
        <stp>bf</stp>
        <tr r="S27" s="1"/>
      </tp>
      <tp>
        <v>0.12893486590038314</v>
        <stp/>
        <stp>##V3_BDPV12</stp>
        <stp>BJRI US Equity</stp>
        <stp>BEST_EPS_STDDEV</stp>
        <stp>[Comp Table (linked to Bloomberg) v1.9.xlsx]Comp Table - Relative PE!R31C19</stp>
        <stp>BEST_FPERIOD_OVERRIDE</stp>
        <stp>bf</stp>
        <tr r="S31" s="1"/>
      </tp>
      <tp>
        <v>0.21933333333333332</v>
        <stp/>
        <stp>##V3_BDPV12</stp>
        <stp>BWLD US Equity</stp>
        <stp>BEST_EPS_STDDEV</stp>
        <stp>[Comp Table (linked to Bloomberg) v1.9.xlsx]Comp Table - Relative PE!R23C19</stp>
        <stp>BEST_FPERIOD_OVERRIDE</stp>
        <stp>bf</stp>
        <tr r="S23" s="1"/>
      </tp>
      <tp>
        <v>15980916.472625732</v>
        <stp/>
        <stp>##V3_BDPV12</stp>
        <stp>BJRI US Equity</stp>
        <stp>EQY_TURNOVER_REALTIME</stp>
        <stp>[Comp Table (linked to Bloomberg) v1.9.xlsx]Comp Table - Relative PE!R31C7</stp>
        <tr r="G31" s="1"/>
      </tp>
      <tp t="s">
        <v>#N/A N/A</v>
        <stp/>
        <stp>##V3_BDPV12</stp>
        <stp>DENN US Equity</stp>
        <stp>5_YEAR_AVERAGE_ADJUSTED_ROE</stp>
        <stp>[Comp Table (linked to Bloomberg) v1.9.xlsx]Comp Table - Relative PE!R32C50</stp>
        <tr r="AX32" s="1"/>
      </tp>
      <tp t="s">
        <v>#N/A N/A</v>
        <stp/>
        <stp>##V3_BDPV12</stp>
        <stp>DNKN US Equity</stp>
        <stp>5_YEAR_AVERAGE_ADJUSTED_ROE</stp>
        <stp>[Comp Table (linked to Bloomberg) v1.9.xlsx]Comp Table - Relative PE!R16C50</stp>
        <tr r="AX16" s="1"/>
      </tp>
      <tp t="s">
        <v>BIGLARI HOLDINGS</v>
        <stp/>
        <stp>##V3_BDPV12</stp>
        <stp>BH US Equity</stp>
        <stp>SHORT_NAME</stp>
        <stp>[Comp Table (linked to Bloomberg) v1.9.xlsx]Comp Table - Relative PE!R38C3</stp>
        <tr r="C38" s="1"/>
      </tp>
      <tp>
        <v>49.325665897420187</v>
        <stp/>
        <stp>##V3_BDPV12</stp>
        <stp>BLMN US Equity</stp>
        <stp>5_YEAR_AVERAGE_ADJUSTED_ROE</stp>
        <stp>[Comp Table (linked to Bloomberg) v1.9.xlsx]Comp Table - Relative PE!R26C50</stp>
        <tr r="AX26" s="1"/>
      </tp>
      <tp>
        <v>424.45</v>
        <stp/>
        <stp>##V3_BDPV12</stp>
        <stp>BH US Equity</stp>
        <stp>LAST_PRICE</stp>
        <stp>[Comp Table (linked to Bloomberg) v1.9.xlsx]Comp Table - Relative PE!R38C5</stp>
        <tr r="E38" s="1"/>
      </tp>
      <tp>
        <v>28</v>
        <stp/>
        <stp>##V3_BDPV12</stp>
        <stp>CHUY US Equity</stp>
        <stp>LAST_PRICE</stp>
        <stp>[Comp Table (linked to Bloomberg) v1.9.xlsx]Comp Table - Relative PE!R41C5</stp>
        <tr r="E41" s="1"/>
      </tp>
      <tp>
        <v>64.55</v>
        <stp/>
        <stp>##V3_BDPV12</stp>
        <stp>NATH US Equity</stp>
        <stp>LAST_PRICE</stp>
        <stp>[Comp Table (linked to Bloomberg) v1.9.xlsx]Comp Table - Relative PE!R48C5</stp>
        <tr r="E48" s="1"/>
      </tp>
      <tp t="s">
        <v>CHUY'S HOLDINGS</v>
        <stp/>
        <stp>##V3_BDPV12</stp>
        <stp>CHUY US Equity</stp>
        <stp>SHORT_NAME</stp>
        <stp>[Comp Table (linked to Bloomberg) v1.9.xlsx]Comp Table - Relative PE!R41C3</stp>
        <tr r="C41" s="1"/>
      </tp>
      <tp t="s">
        <v>NATHANS FAMOUS</v>
        <stp/>
        <stp>##V3_BDPV12</stp>
        <stp>NATH US Equity</stp>
        <stp>SHORT_NAME</stp>
        <stp>[Comp Table (linked to Bloomberg) v1.9.xlsx]Comp Table - Relative PE!R48C3</stp>
        <tr r="C48" s="1"/>
      </tp>
      <tp>
        <v>48332856</v>
        <stp/>
        <stp>##V3_BDPV12</stp>
        <stp>ARMK US Equity</stp>
        <stp>EQY_TURNOVER_REALTIME</stp>
        <stp>[Comp Table (linked to Bloomberg) v1.9.xlsx]Comp Table - Relative PE!R13C7</stp>
        <tr r="G13" s="1"/>
      </tp>
      <tp t="e">
        <v>#N/A</v>
        <stp/>
        <stp>##V3_BDHV12</stp>
        <stp>BOBE US Equity</stp>
        <stp>BEST_PE_RATIO</stp>
        <stp>ed-10ay</stp>
        <stp/>
        <stp>[Comp Table (linked to Bloomberg) v1.9.xlsx]Comp Table - Relative PE!R27C43</stp>
        <stp>per</stp>
        <stp>am</stp>
        <stp>days=a</stp>
        <stp>dts=h</stp>
        <stp>BEST_FPERIOD_OVERRIDE</stp>
        <stp>1BF</stp>
        <stp>array=true</stp>
        <tr r="AQ27" s="1"/>
      </tp>
      <tp>
        <v>7.2819923371647513E-2</v>
        <stp/>
        <stp>##V3_BDPV12</stp>
        <stp>CAKE US Equity</stp>
        <stp>BEST_EPS_STDDEV</stp>
        <stp>[Comp Table (linked to Bloomberg) v1.9.xlsx]Comp Table - Relative PE!R21C19</stp>
        <stp>BEST_FPERIOD_OVERRIDE</stp>
        <stp>bf</stp>
        <tr r="S21" s="1"/>
      </tp>
      <tp>
        <v>0.3107432950191571</v>
        <stp/>
        <stp>##V3_BDPV12</stp>
        <stp>CBRL US Equity</stp>
        <stp>BEST_EPS_STDDEV</stp>
        <stp>[Comp Table (linked to Bloomberg) v1.9.xlsx]Comp Table - Relative PE!R17C19</stp>
        <stp>BEST_FPERIOD_OVERRIDE</stp>
        <stp>bf</stp>
        <tr r="S17" s="1"/>
      </tp>
      <tp t="e">
        <v>#N/A</v>
        <stp/>
        <stp>##V3_BDHV12</stp>
        <stp>CAKE US Equity</stp>
        <stp>BEST_PE_RATIO</stp>
        <stp>ed-10ay</stp>
        <stp/>
        <stp>[Comp Table (linked to Bloomberg) v1.9.xlsx]Comp Table - Relative PE!R21C43</stp>
        <stp>per</stp>
        <stp>am</stp>
        <stp>days=a</stp>
        <stp>dts=h</stp>
        <stp>BEST_FPERIOD_OVERRIDE</stp>
        <stp>1BF</stp>
        <stp>array=true</stp>
        <tr r="AQ21" s="1"/>
      </tp>
      <tp>
        <v>2.189655172413793E-2</v>
        <stp/>
        <stp>##V3_BDPV12</stp>
        <stp>CHUY US Equity</stp>
        <stp>BEST_EPS_STDDEV</stp>
        <stp>[Comp Table (linked to Bloomberg) v1.9.xlsx]Comp Table - Relative PE!R41C19</stp>
        <stp>BEST_FPERIOD_OVERRIDE</stp>
        <stp>bf</stp>
        <tr r="S41" s="1"/>
      </tp>
      <tp>
        <v>32656992</v>
        <stp/>
        <stp>##V3_BDPV12</stp>
        <stp>CAKE US Equity</stp>
        <stp>EQY_TURNOVER_REALTIME</stp>
        <stp>[Comp Table (linked to Bloomberg) v1.9.xlsx]Comp Table - Relative PE!R21C7</stp>
        <tr r="G21" s="1"/>
      </tp>
      <tp>
        <v>3589915.25</v>
        <stp/>
        <stp>##V3_BDPV12</stp>
        <stp>CHUY US Equity</stp>
        <stp>EQY_TURNOVER_REALTIME</stp>
        <stp>[Comp Table (linked to Bloomberg) v1.9.xlsx]Comp Table - Relative PE!R41C7</stp>
        <tr r="G41" s="1"/>
      </tp>
      <tp>
        <v>298614.8125</v>
        <stp/>
        <stp>##V3_BDPV12</stp>
        <stp>FOGO US Equity</stp>
        <stp>EQY_TURNOVER_REALTIME</stp>
        <stp>[Comp Table (linked to Bloomberg) v1.9.xlsx]Comp Table - Relative PE!R44C7</stp>
        <tr r="G44" s="1"/>
      </tp>
      <tp>
        <v>63431708</v>
        <stp/>
        <stp>##V3_BDPV12</stp>
        <stp>DNKN US Equity</stp>
        <stp>EQY_TURNOVER_REALTIME</stp>
        <stp>[Comp Table (linked to Bloomberg) v1.9.xlsx]Comp Table - Relative PE!R16C7</stp>
        <tr r="G16" s="1"/>
      </tp>
      <tp t="s">
        <v>#N/A N/A</v>
        <stp/>
        <stp>##V3_BDPV12</stp>
        <stp>FOGO US Equity</stp>
        <stp>5_YEAR_AVERAGE_ADJUSTED_ROE</stp>
        <stp>[Comp Table (linked to Bloomberg) v1.9.xlsx]Comp Table - Relative PE!R44C50</stp>
        <tr r="AX44" s="1"/>
      </tp>
      <tp t="s">
        <v>#N/A N/A</v>
        <stp/>
        <stp>##V3_BDPV12</stp>
        <stp>LOCO US Equity</stp>
        <stp>5_YEAR_AVERAGE_ADJUSTED_ROE</stp>
        <stp>[Comp Table (linked to Bloomberg) v1.9.xlsx]Comp Table - Relative PE!R42C50</stp>
        <tr r="AX42" s="1"/>
      </tp>
      <tp t="s">
        <v>#N/A N/A</v>
        <stp/>
        <stp>##V3_BDPV12</stp>
        <stp>TACO US Equity</stp>
        <stp>5_YEAR_AVERAGE_ADJUSTED_ROE</stp>
        <stp>[Comp Table (linked to Bloomberg) v1.9.xlsx]Comp Table - Relative PE!R39C50</stp>
        <tr r="AX39" s="1"/>
      </tp>
      <tp t="s">
        <v>BLOOMIN' BRANDS</v>
        <stp/>
        <stp>##V3_BDPV12</stp>
        <stp>BLMN US Equity</stp>
        <stp>SHORT_NAME</stp>
        <stp>[Comp Table (linked to Bloomberg) v1.9.xlsx]Comp Table - Relative PE!R26C3</stp>
        <tr r="C26" s="1"/>
      </tp>
      <tp t="s">
        <v>WINGSTOP INC</v>
        <stp/>
        <stp>##V3_BDPV12</stp>
        <stp>WING US Equity</stp>
        <stp>SHORT_NAME</stp>
        <stp>[Comp Table (linked to Bloomberg) v1.9.xlsx]Comp Table - Relative PE!R33C3</stp>
        <tr r="C33" s="1"/>
      </tp>
      <tp>
        <v>27.91</v>
        <stp/>
        <stp>##V3_BDPV12</stp>
        <stp>WING US Equity</stp>
        <stp>LAST_PRICE</stp>
        <stp>[Comp Table (linked to Bloomberg) v1.9.xlsx]Comp Table - Relative PE!R33C5</stp>
        <tr r="E33" s="1"/>
      </tp>
      <tp>
        <v>19.22</v>
        <stp/>
        <stp>##V3_BDPV12</stp>
        <stp>BLMN US Equity</stp>
        <stp>LAST_PRICE</stp>
        <stp>[Comp Table (linked to Bloomberg) v1.9.xlsx]Comp Table - Relative PE!R26C5</stp>
        <tr r="E26" s="1"/>
      </tp>
      <tp>
        <v>5941221.5</v>
        <stp/>
        <stp>##V3_BDPV12</stp>
        <stp>FRGI US Equity</stp>
        <stp>EQY_TURNOVER_REALTIME</stp>
        <stp>[Comp Table (linked to Bloomberg) v1.9.xlsx]Comp Table - Relative PE!R37C7</stp>
        <tr r="G37" s="1"/>
      </tp>
      <tp>
        <v>54516376</v>
        <stp/>
        <stp>##V3_BDPV12</stp>
        <stp>BWLD US Equity</stp>
        <stp>EQY_TURNOVER_REALTIME</stp>
        <stp>[Comp Table (linked to Bloomberg) v1.9.xlsx]Comp Table - Relative PE!R23C7</stp>
        <tr r="G23" s="1"/>
      </tp>
      <tp>
        <v>3341593.5</v>
        <stp/>
        <stp>##V3_BDPV12</stp>
        <stp>DFRG US Equity</stp>
        <stp>EQY_TURNOVER_REALTIME</stp>
        <stp>[Comp Table (linked to Bloomberg) v1.9.xlsx]Comp Table - Relative PE!R45C7</stp>
        <tr r="G45" s="1"/>
      </tp>
      <tp>
        <v>30.112092258216784</v>
        <stp/>
        <stp>##V3_BDPV12</stp>
        <stp>CBRL US Equity</stp>
        <stp>5_YEAR_AVERAGE_ADJUSTED_ROE</stp>
        <stp>[Comp Table (linked to Bloomberg) v1.9.xlsx]Comp Table - Relative PE!R17C50</stp>
        <tr r="AX17" s="1"/>
      </tp>
      <tp>
        <v>15.55</v>
        <stp/>
        <stp>##V3_BDPV12</stp>
        <stp>FOGO US Equity</stp>
        <stp>LAST_PRICE</stp>
        <stp>[Comp Table (linked to Bloomberg) v1.9.xlsx]Comp Table - Relative PE!R44C5</stp>
        <tr r="E44" s="1"/>
      </tp>
      <tp t="s">
        <v>BOJANGLES' INC</v>
        <stp/>
        <stp>##V3_BDPV12</stp>
        <stp>BOJA US Equity</stp>
        <stp>SHORT_NAME</stp>
        <stp>[Comp Table (linked to Bloomberg) v1.9.xlsx]Comp Table - Relative PE!R34C3</stp>
        <tr r="C34" s="1"/>
      </tp>
      <tp>
        <v>20.05</v>
        <stp/>
        <stp>##V3_BDPV12</stp>
        <stp>BOJA US Equity</stp>
        <stp>LAST_PRICE</stp>
        <stp>[Comp Table (linked to Bloomberg) v1.9.xlsx]Comp Table - Relative PE!R34C5</stp>
        <tr r="E34" s="1"/>
      </tp>
      <tp t="s">
        <v>FOGO DE CHAO INC</v>
        <stp/>
        <stp>##V3_BDPV12</stp>
        <stp>FOGO US Equity</stp>
        <stp>SHORT_NAME</stp>
        <stp>[Comp Table (linked to Bloomberg) v1.9.xlsx]Comp Table - Relative PE!R44C3</stp>
        <tr r="C44" s="1"/>
      </tp>
      <tp>
        <v>314.98</v>
        <stp/>
        <stp>##V3_BDPV12</stp>
        <stp>PNRA US Equity</stp>
        <stp>LAST_PRICE</stp>
        <stp>[Comp Table (linked to Bloomberg) v1.9.xlsx]Comp Table - Relative PE!R15C5</stp>
        <tr r="E15" s="1"/>
      </tp>
      <tp>
        <v>41.25</v>
        <stp/>
        <stp>##V3_BDPV12</stp>
        <stp>BJRI US Equity</stp>
        <stp>LAST_PRICE</stp>
        <stp>[Comp Table (linked to Bloomberg) v1.9.xlsx]Comp Table - Relative PE!R31C5</stp>
        <tr r="E31" s="1"/>
      </tp>
      <tp t="s">
        <v>BJ'S RESTAURANTS</v>
        <stp/>
        <stp>##V3_BDPV12</stp>
        <stp>BJRI US Equity</stp>
        <stp>SHORT_NAME</stp>
        <stp>[Comp Table (linked to Bloomberg) v1.9.xlsx]Comp Table - Relative PE!R31C3</stp>
        <tr r="C31" s="1"/>
      </tp>
      <tp t="s">
        <v>PANERA BREAD-A</v>
        <stp/>
        <stp>##V3_BDPV12</stp>
        <stp>PNRA US Equity</stp>
        <stp>SHORT_NAME</stp>
        <stp>[Comp Table (linked to Bloomberg) v1.9.xlsx]Comp Table - Relative PE!R15C3</stp>
        <tr r="C15" s="1"/>
      </tp>
      <tp t="e">
        <v>#N/A</v>
        <stp/>
        <stp>##V3_BDHV12</stp>
        <stp>DFRG US Equity</stp>
        <stp>BEST_PE_RATIO</stp>
        <stp>ed-10ay</stp>
        <stp/>
        <stp>[Comp Table (linked to Bloomberg) v1.9.xlsx]Comp Table - Relative PE!R45C43</stp>
        <stp>per</stp>
        <stp>am</stp>
        <stp>days=a</stp>
        <stp>dts=h</stp>
        <stp>BEST_FPERIOD_OVERRIDE</stp>
        <stp>1BF</stp>
        <stp>array=true</stp>
        <tr r="AQ45" s="1"/>
      </tp>
      <tp t="e">
        <v>#N/A</v>
        <stp/>
        <stp>##V3_BDHV12</stp>
        <stp>WING US Equity</stp>
        <stp>BEST_PE_RATIO</stp>
        <stp>ed-10ay</stp>
        <stp/>
        <stp>[Comp Table (linked to Bloomberg) v1.9.xlsx]Comp Table - Relative PE!R33C43</stp>
        <stp>per</stp>
        <stp>am</stp>
        <stp>days=a</stp>
        <stp>dts=h</stp>
        <stp>BEST_FPERIOD_OVERRIDE</stp>
        <stp>1BF</stp>
        <stp>array=true</stp>
        <tr r="AQ33" s="1"/>
      </tp>
      <tp>
        <v>2.6586206896551726E-2</v>
        <stp/>
        <stp>##V3_BDPV12</stp>
        <stp>ARMK US Equity</stp>
        <stp>BEST_EPS_STDDEV</stp>
        <stp>[Comp Table (linked to Bloomberg) v1.9.xlsx]Comp Table - Relative PE!R13C19</stp>
        <stp>BEST_FPERIOD_OVERRIDE</stp>
        <stp>bf</stp>
        <tr r="S13" s="1"/>
      </tp>
      <tp t="s">
        <v>YUM CHINA HO</v>
        <stp/>
        <stp>##V3_BDPV12</stp>
        <stp>YUMC US Equity</stp>
        <stp>SHORT_NAME</stp>
        <stp>[Comp Table (linked to Bloomberg) v1.9.xlsx]Comp Table - Relative PE!R11C3</stp>
        <tr r="C11" s="1"/>
      </tp>
      <tp t="s">
        <v>BUFFALO WILD WIN</v>
        <stp/>
        <stp>##V3_BDPV12</stp>
        <stp>BWLD US Equity</stp>
        <stp>SHORT_NAME</stp>
        <stp>[Comp Table (linked to Bloomberg) v1.9.xlsx]Comp Table - Relative PE!R23C3</stp>
        <tr r="C23" s="1"/>
      </tp>
      <tp>
        <v>33.01</v>
        <stp/>
        <stp>##V3_BDPV12</stp>
        <stp>YUMC US Equity</stp>
        <stp>LAST_PRICE</stp>
        <stp>[Comp Table (linked to Bloomberg) v1.9.xlsx]Comp Table - Relative PE!R11C5</stp>
        <tr r="E11" s="1"/>
      </tp>
      <tp>
        <v>32</v>
        <stp/>
        <stp>##V3_BDPV12</stp>
        <stp>SBUX US Equity</stp>
        <stp>BEST_EEPS_NXT_YR_NUMEST</stp>
        <stp>[Comp Table (linked to Bloomberg) v1.9.xlsx]Comp Table - Relative PE!R8C17</stp>
        <tr r="Q8" s="1"/>
      </tp>
      <tp>
        <v>154.5</v>
        <stp/>
        <stp>##V3_BDPV12</stp>
        <stp>BWLD US Equity</stp>
        <stp>LAST_PRICE</stp>
        <stp>[Comp Table (linked to Bloomberg) v1.9.xlsx]Comp Table - Relative PE!R23C5</stp>
        <tr r="E23" s="1"/>
      </tp>
      <tp t="s">
        <v>DARDEN RESTAURAN</v>
        <stp/>
        <stp>##V3_BDPV12</stp>
        <stp>DRI US Equity</stp>
        <stp>SHORT_NAME</stp>
        <stp>[Comp Table (linked to Bloomberg) v1.9.xlsx]Comp Table - Relative PE!R12C3</stp>
        <tr r="C12" s="1"/>
      </tp>
      <tp>
        <v>83.04</v>
        <stp/>
        <stp>##V3_BDPV12</stp>
        <stp>DRI US Equity</stp>
        <stp>LAST_PRICE</stp>
        <stp>[Comp Table (linked to Bloomberg) v1.9.xlsx]Comp Table - Relative PE!R12C5</stp>
        <tr r="E12" s="1"/>
      </tp>
      <tp>
        <v>23.9</v>
        <stp/>
        <stp>##V3_BDPV12</stp>
        <stp>FRGI US Equity</stp>
        <stp>LAST_PRICE</stp>
        <stp>[Comp Table (linked to Bloomberg) v1.9.xlsx]Comp Table - Relative PE!R37C5</stp>
        <tr r="E37" s="1"/>
      </tp>
      <tp t="s">
        <v>FIESTA RESTAURAN</v>
        <stp/>
        <stp>##V3_BDPV12</stp>
        <stp>FRGI US Equity</stp>
        <stp>SHORT_NAME</stp>
        <stp>[Comp Table (linked to Bloomberg) v1.9.xlsx]Comp Table - Relative PE!R37C3</stp>
        <tr r="C37" s="1"/>
      </tp>
      <tp t="e">
        <v>#N/A</v>
        <stp/>
        <stp>##V3_BDHV12</stp>
        <stp>CHUY US Equity</stp>
        <stp>BEST_PE_RATIO</stp>
        <stp>ed-10ay</stp>
        <stp/>
        <stp>[Comp Table (linked to Bloomberg) v1.9.xlsx]Comp Table - Relative PE!R41C43</stp>
        <stp>per</stp>
        <stp>am</stp>
        <stp>days=a</stp>
        <stp>dts=h</stp>
        <stp>BEST_FPERIOD_OVERRIDE</stp>
        <stp>1BF</stp>
        <stp>array=true</stp>
        <tr r="AQ41" s="1"/>
      </tp>
      <tp t="e">
        <v>#N/A</v>
        <stp/>
        <stp>##V3_BDHV12</stp>
        <stp>PLAY US Equity</stp>
        <stp>BEST_PE_RATIO</stp>
        <stp>ed-10ay</stp>
        <stp/>
        <stp>[Comp Table (linked to Bloomberg) v1.9.xlsx]Comp Table - Relative PE!R24C43</stp>
        <stp>per</stp>
        <stp>am</stp>
        <stp>days=a</stp>
        <stp>dts=h</stp>
        <stp>BEST_FPERIOD_OVERRIDE</stp>
        <stp>1BF</stp>
        <stp>array=true</stp>
        <tr r="AQ24" s="1"/>
      </tp>
      <tp>
        <v>16.730309731945809</v>
        <stp/>
        <stp>##V3_BDPV12</stp>
        <stp>NDLS US Equity</stp>
        <stp>5_YEAR_AVERAGE_ADJUSTED_ROE</stp>
        <stp>[Comp Table (linked to Bloomberg) v1.9.xlsx]Comp Table - Relative PE!R49C50</stp>
        <tr r="AX49" s="1"/>
      </tp>
      <tp t="s">
        <v>#N/A N/A</v>
        <stp/>
        <stp>##V3_BDPV12</stp>
        <stp>ZOES US Equity</stp>
        <stp>5_YEAR_AVERAGE_ADJUSTED_ROE</stp>
        <stp>[Comp Table (linked to Bloomberg) v1.9.xlsx]Comp Table - Relative PE!R47C50</stp>
        <tr r="AX47" s="1"/>
      </tp>
      <tp>
        <v>31015080</v>
        <stp/>
        <stp>##V3_BDPV12</stp>
        <stp>TXRH US Equity</stp>
        <stp>EQY_TURNOVER_REALTIME</stp>
        <stp>[Comp Table (linked to Bloomberg) v1.9.xlsx]Comp Table - Relative PE!R19C7</stp>
        <tr r="G19" s="1"/>
      </tp>
      <tp>
        <v>2532352.5754356384</v>
        <stp/>
        <stp>##V3_BDPV12</stp>
        <stp>TACO US Equity</stp>
        <stp>EQY_TURNOVER_REALTIME</stp>
        <stp>[Comp Table (linked to Bloomberg) v1.9.xlsx]Comp Table - Relative PE!R39C7</stp>
        <tr r="G39" s="1"/>
      </tp>
      <tp>
        <v>9284040.5209960938</v>
        <stp/>
        <stp>##V3_BDPV12</stp>
        <stp>ZOES US Equity</stp>
        <stp>EQY_TURNOVER_REALTIME</stp>
        <stp>[Comp Table (linked to Bloomberg) v1.9.xlsx]Comp Table - Relative PE!R47C7</stp>
        <tr r="G47" s="1"/>
      </tp>
      <tp>
        <v>55.54</v>
        <stp/>
        <stp>##V3_BDPV12</stp>
        <stp>DIN US Equity</stp>
        <stp>LAST_PRICE</stp>
        <stp>[Comp Table (linked to Bloomberg) v1.9.xlsx]Comp Table - Relative PE!R30C5</stp>
        <tr r="E30" s="1"/>
      </tp>
      <tp>
        <v>8.2009189380829355</v>
        <stp/>
        <stp>##V3_BDPV12</stp>
        <stp>WEN US Equity</stp>
        <stp>5_YEAR_AVERAGE_ADJUSTED_ROE</stp>
        <stp>[Comp Table (linked to Bloomberg) v1.9.xlsx]Comp Table - Relative PE!R18C50</stp>
        <tr r="AX18" s="1"/>
      </tp>
      <tp>
        <v>32.001937906603729</v>
        <stp/>
        <stp>##V3_BDPV12</stp>
        <stp>DIN US Equity</stp>
        <stp>5_YEAR_AVERAGE_ADJUSTED_ROE</stp>
        <stp>[Comp Table (linked to Bloomberg) v1.9.xlsx]Comp Table - Relative PE!R30C50</stp>
        <tr r="AX30" s="1"/>
      </tp>
      <tp t="s">
        <v>DINEEQUITY INC</v>
        <stp/>
        <stp>##V3_BDPV12</stp>
        <stp>DIN US Equity</stp>
        <stp>SHORT_NAME</stp>
        <stp>[Comp Table (linked to Bloomberg) v1.9.xlsx]Comp Table - Relative PE!R30C3</stp>
        <tr r="C30" s="1"/>
      </tp>
      <tp>
        <v>57.8</v>
        <stp/>
        <stp>##V3_BDPV12</stp>
        <stp>RRGB US Equity</stp>
        <stp>LAST_PRICE</stp>
        <stp>[Comp Table (linked to Bloomberg) v1.9.xlsx]Comp Table - Relative PE!R35C5</stp>
        <tr r="E35" s="1"/>
      </tp>
      <tp t="s">
        <v>RED ROBIN GOURME</v>
        <stp/>
        <stp>##V3_BDPV12</stp>
        <stp>RRGB US Equity</stp>
        <stp>SHORT_NAME</stp>
        <stp>[Comp Table (linked to Bloomberg) v1.9.xlsx]Comp Table - Relative PE!R35C3</stp>
        <tr r="C35" s="1"/>
      </tp>
      <tp>
        <v>5.1659003831417624E-2</v>
        <stp/>
        <stp>##V3_BDPV12</stp>
        <stp>ZOES US Equity</stp>
        <stp>BEST_EPS_STDDEV</stp>
        <stp>[Comp Table (linked to Bloomberg) v1.9.xlsx]Comp Table - Relative PE!R47C19</stp>
        <stp>BEST_FPERIOD_OVERRIDE</stp>
        <stp>bf</stp>
        <tr r="S47" s="1"/>
      </tp>
      <tp t="e">
        <v>#N/A</v>
        <stp/>
        <stp>##V3_BDHV12</stp>
        <stp>DPZ US Equity</stp>
        <stp>BEST_PE_RATIO</stp>
        <stp>ed-10ay</stp>
        <stp/>
        <stp>[Comp Table (linked to Bloomberg) v1.9.xlsx]Comp Table - Relative PE!R14C43</stp>
        <stp>per</stp>
        <stp>am</stp>
        <stp>days=a</stp>
        <stp>dts=h</stp>
        <stp>BEST_FPERIOD_OVERRIDE</stp>
        <stp>1BF</stp>
        <stp>array=true</stp>
        <tr r="AQ14" s="1"/>
      </tp>
      <tp>
        <v>33658531.899396896</v>
        <stp/>
        <stp>##V3_BDPV12</stp>
        <stp>WEN US Equity</stp>
        <stp>EQY_TURNOVER_REALTIME</stp>
        <stp>[Comp Table (linked to Bloomberg) v1.9.xlsx]Comp Table - Relative PE!R18C7</stp>
        <tr r="G18" s="1"/>
      </tp>
      <tp>
        <v>14461711.800186157</v>
        <stp/>
        <stp>##V3_BDPV12</stp>
        <stp>SHAK US Equity</stp>
        <stp>EQY_TURNOVER_REALTIME</stp>
        <stp>[Comp Table (linked to Bloomberg) v1.9.xlsx]Comp Table - Relative PE!R28C7</stp>
        <tr r="G28" s="1"/>
      </tp>
      <tp t="s">
        <v>ARAMARK</v>
        <stp/>
        <stp>##V3_BDPV12</stp>
        <stp>ARMK US Equity</stp>
        <stp>SHORT_NAME</stp>
        <stp>[Comp Table (linked to Bloomberg) v1.9.xlsx]Comp Table - Relative PE!R13C3</stp>
        <tr r="C13" s="1"/>
      </tp>
      <tp>
        <v>36.270000000000003</v>
        <stp/>
        <stp>##V3_BDPV12</stp>
        <stp>ARMK US Equity</stp>
        <stp>LAST_PRICE</stp>
        <stp>[Comp Table (linked to Bloomberg) v1.9.xlsx]Comp Table - Relative PE!R13C5</stp>
        <tr r="E13" s="1"/>
      </tp>
      <tp>
        <v>44.64</v>
        <stp/>
        <stp>##V3_BDPV12</stp>
        <stp>TXRH US Equity</stp>
        <stp>LAST_PRICE</stp>
        <stp>[Comp Table (linked to Bloomberg) v1.9.xlsx]Comp Table - Relative PE!R19C5</stp>
        <tr r="E19" s="1"/>
      </tp>
      <tp t="s">
        <v>TEXAS ROADHOUS</v>
        <stp/>
        <stp>##V3_BDPV12</stp>
        <stp>TXRH US Equity</stp>
        <stp>SHORT_NAME</stp>
        <stp>[Comp Table (linked to Bloomberg) v1.9.xlsx]Comp Table - Relative PE!R19C3</stp>
        <tr r="C19" s="1"/>
      </tp>
      <tp>
        <v>20875833.826416016</v>
        <stp/>
        <stp>##V3_BDPV12</stp>
        <stp>SONC US Equity</stp>
        <stp>EQY_TURNOVER_REALTIME</stp>
        <stp>[Comp Table (linked to Bloomberg) v1.9.xlsx]Comp Table - Relative PE!R29C7</stp>
        <tr r="G29" s="1"/>
      </tp>
      <tp>
        <v>476.96</v>
        <stp/>
        <stp>##V3_BDPV12</stp>
        <stp>CMG US Equity</stp>
        <stp>LAST_PRICE</stp>
        <stp>[Comp Table (linked to Bloomberg) v1.9.xlsx]Comp Table - Relative PE!R10C5</stp>
        <tr r="E10" s="1"/>
      </tp>
      <tp>
        <v>17.193992220127253</v>
        <stp/>
        <stp>##V3_BDPV12</stp>
        <stp>DRI US Equity</stp>
        <stp>5_YEAR_AVERAGE_ADJUSTED_ROE</stp>
        <stp>[Comp Table (linked to Bloomberg) v1.9.xlsx]Comp Table - Relative PE!R12C50</stp>
        <tr r="AX12" s="1"/>
      </tp>
      <tp t="s">
        <v>CHIPOTLE MEXICAN</v>
        <stp/>
        <stp>##V3_BDPV12</stp>
        <stp>CMG US Equity</stp>
        <stp>SHORT_NAME</stp>
        <stp>[Comp Table (linked to Bloomberg) v1.9.xlsx]Comp Table - Relative PE!R10C3</stp>
        <tr r="C10" s="1"/>
      </tp>
      <tp t="s">
        <v>#N/A N/A</v>
        <stp/>
        <stp>##V3_BDPV12</stp>
        <stp>BH US Equity</stp>
        <stp>5YR_AVG_RETURN_ON_INVESTED_CPTL</stp>
        <stp>[Comp Table (linked to Bloomberg) v1.9.xlsx]Comp Table - Relative PE!R38C49</stp>
        <tr r="AW38" s="1"/>
      </tp>
      <tp t="e">
        <v>#N/A</v>
        <stp/>
        <stp>##V3_BDHV12</stp>
        <stp>JAX US Equity</stp>
        <stp>BEST_PE_RATIO</stp>
        <stp>ed-10ay</stp>
        <stp/>
        <stp>[Comp Table (linked to Bloomberg) v1.9.xlsx]Comp Table - Relative PE!R51C43</stp>
        <stp>per</stp>
        <stp>am</stp>
        <stp>days=a</stp>
        <stp>dts=h</stp>
        <stp>BEST_FPERIOD_OVERRIDE</stp>
        <stp>1BF</stp>
        <stp>array=true</stp>
        <tr r="AQ51" s="1"/>
      </tp>
      <tp t="s">
        <v>DOMINO'S PIZZA</v>
        <stp/>
        <stp>##V3_BDPV12</stp>
        <stp>DPZ US Equity</stp>
        <stp>SHORT_NAME</stp>
        <stp>[Comp Table (linked to Bloomberg) v1.9.xlsx]Comp Table - Relative PE!R14C3</stp>
        <tr r="C14" s="1"/>
      </tp>
      <tp t="s">
        <v>#N/A N/A</v>
        <stp/>
        <stp>##V3_BDPV12</stp>
        <stp>HABT US Equity</stp>
        <stp>5_YEAR_AVERAGE_ADJUSTED_ROE</stp>
        <stp>[Comp Table (linked to Bloomberg) v1.9.xlsx]Comp Table - Relative PE!R43C50</stp>
        <tr r="AX43" s="1"/>
      </tp>
      <tp>
        <v>175.71</v>
        <stp/>
        <stp>##V3_BDPV12</stp>
        <stp>DPZ US Equity</stp>
        <stp>LAST_PRICE</stp>
        <stp>[Comp Table (linked to Bloomberg) v1.9.xlsx]Comp Table - Relative PE!R14C5</stp>
        <tr r="E14" s="1"/>
      </tp>
      <tp>
        <v>-7.5959329503907611</v>
        <stp/>
        <stp>##V3_BDPV12</stp>
        <stp>TAST US Equity</stp>
        <stp>5_YEAR_AVERAGE_ADJUSTED_ROE</stp>
        <stp>[Comp Table (linked to Bloomberg) v1.9.xlsx]Comp Table - Relative PE!R40C50</stp>
        <tr r="AX40" s="1"/>
      </tp>
      <tp t="s">
        <v>BRINKER INTL</v>
        <stp/>
        <stp>##V3_BDPV12</stp>
        <stp>EAT US Equity</stp>
        <stp>SHORT_NAME</stp>
        <stp>[Comp Table (linked to Bloomberg) v1.9.xlsx]Comp Table - Relative PE!R25C3</stp>
        <tr r="C25" s="1"/>
      </tp>
      <tp>
        <v>43.37</v>
        <stp/>
        <stp>##V3_BDPV12</stp>
        <stp>EAT US Equity</stp>
        <stp>LAST_PRICE</stp>
        <stp>[Comp Table (linked to Bloomberg) v1.9.xlsx]Comp Table - Relative PE!R25C5</stp>
        <tr r="E25" s="1"/>
      </tp>
      <tp>
        <v>129.03080749511719</v>
        <stp/>
        <stp>##V3_BDPV12</stp>
        <stp>SPX Index</stp>
        <stp>BEST_EPS</stp>
        <stp>[Comp Table (linked to Bloomberg) v1.9.xlsx]Comp Table - Relative PE!R3C28</stp>
        <tr r="AB3" s="1"/>
      </tp>
      <tp>
        <v>8.2950191570881224E-2</v>
        <stp/>
        <stp>##V3_BDPV12</stp>
        <stp>YUM US Equity</stp>
        <stp>BEST_EPS_STDDEV</stp>
        <stp>[Comp Table (linked to Bloomberg) v1.9.xlsx]Comp Table - Relative PE!R9C19</stp>
        <stp>BEST_FPERIOD_OVERRIDE</stp>
        <stp>bf</stp>
        <tr r="S9" s="1"/>
      </tp>
      <tp>
        <v>20.3</v>
        <stp/>
        <stp>##V3_BDPV12</stp>
        <stp>RUTH US Equity</stp>
        <stp>LAST_PRICE</stp>
        <stp>[Comp Table (linked to Bloomberg) v1.9.xlsx]Comp Table - Relative PE!R36C5</stp>
        <tr r="E36" s="1"/>
      </tp>
      <tp t="s">
        <v>RUTH'S HOSPITALI</v>
        <stp/>
        <stp>##V3_BDPV12</stp>
        <stp>RUTH US Equity</stp>
        <stp>SHORT_NAME</stp>
        <stp>[Comp Table (linked to Bloomberg) v1.9.xlsx]Comp Table - Relative PE!R36C3</stp>
        <tr r="C36" s="1"/>
      </tp>
      <tp>
        <v>111766544.83691406</v>
        <stp/>
        <stp>##V3_BDPV12</stp>
        <stp>YUMC US Equity</stp>
        <stp>EQY_TURNOVER_REALTIME</stp>
        <stp>[Comp Table (linked to Bloomberg) v1.9.xlsx]Comp Table - Relative PE!R11C7</stp>
        <tr r="G11" s="1"/>
      </tp>
      <tp>
        <v>8.6961685823754797E-2</v>
        <stp/>
        <stp>##V3_BDPV12</stp>
        <stp>YUMC US Equity</stp>
        <stp>BEST_EPS_STDDEV</stp>
        <stp>[Comp Table (linked to Bloomberg) v1.9.xlsx]Comp Table - Relative PE!R11C19</stp>
        <stp>BEST_FPERIOD_OVERRIDE</stp>
        <stp>bf</stp>
        <tr r="S11" s="1"/>
      </tp>
      <tp>
        <v>2.448</v>
        <stp/>
        <stp>##V3_BDPV12</stp>
        <stp>SBUX US Equity</stp>
        <stp>BEST_EPS_NXT_YR</stp>
        <stp>[Comp Table (linked to Bloomberg) v1.9.xlsx]Comp Table - Relative PE!R8C29</stp>
        <tr r="AC8" s="1"/>
      </tp>
      <tp>
        <v>8866160</v>
        <stp/>
        <stp>##V3_BDPV12</stp>
        <stp>RRGB US Equity</stp>
        <stp>EQY_TURNOVER_REALTIME</stp>
        <stp>[Comp Table (linked to Bloomberg) v1.9.xlsx]Comp Table - Relative PE!R35C7</stp>
        <tr r="G35" s="1"/>
      </tp>
      <tp>
        <v>171209308.33081055</v>
        <stp/>
        <stp>##V3_BDPV12</stp>
        <stp>DPZ US Equity</stp>
        <stp>EQY_TURNOVER_REALTIME</stp>
        <stp>[Comp Table (linked to Bloomberg) v1.9.xlsx]Comp Table - Relative PE!R14C7</stp>
        <tr r="G14" s="1"/>
      </tp>
      <tp>
        <v>25.100137095505666</v>
        <stp/>
        <stp>##V3_BDPV12</stp>
        <stp>SBUX US Equity</stp>
        <stp>5YR_AVG_RETURN_ON_INVESTED_CPTL</stp>
        <stp>[Comp Table (linked to Bloomberg) v1.9.xlsx]Comp Table - Relative PE!R8C49</stp>
        <tr r="AW8" s="1"/>
      </tp>
      <tp>
        <v>43976281.254989624</v>
        <stp/>
        <stp>##V3_BDPV12</stp>
        <stp>EAT US Equity</stp>
        <stp>EQY_TURNOVER_REALTIME</stp>
        <stp>[Comp Table (linked to Bloomberg) v1.9.xlsx]Comp Table - Relative PE!R25C7</stp>
        <tr r="G25" s="1"/>
      </tp>
      <tp>
        <v>1.7448275862068964E-2</v>
        <stp/>
        <stp>##V3_BDPV12</stp>
        <stp>WING US Equity</stp>
        <stp>BEST_EPS_STDDEV</stp>
        <stp>[Comp Table (linked to Bloomberg) v1.9.xlsx]Comp Table - Relative PE!R33C19</stp>
        <stp>BEST_FPERIOD_OVERRIDE</stp>
        <stp>bf</stp>
        <tr r="S33" s="1"/>
      </tp>
      <tp>
        <v>1182602.3781547546</v>
        <stp/>
        <stp>##V3_BDPV12</stp>
        <stp>PBPB US Equity</stp>
        <stp>EQY_TURNOVER_REALTIME</stp>
        <stp>[Comp Table (linked to Bloomberg) v1.9.xlsx]Comp Table - Relative PE!R46C7</stp>
        <tr r="G46" s="1"/>
      </tp>
      <tp>
        <v>16.24556607044541</v>
        <stp/>
        <stp>##V3_BDPV12</stp>
        <stp>FDX US Equity</stp>
        <stp>5_YEAR_AVERAGE_ADJUSTED_ROE</stp>
        <stp>[Comp Table (linked to Bloomberg) v1.9.xlsx]Comp Table - Relative PE!R7C50</stp>
        <tr r="AX7" s="1"/>
      </tp>
      <tp>
        <v>1.18252</v>
        <stp/>
        <stp>##V3_BDPV12</stp>
        <stp>SBUX US Equity</stp>
        <stp>RT_PX_CHG_PCT_1D</stp>
        <stp>[Comp Table (linked to Bloomberg) v1.9.xlsx]Comp Table - Relative PE!R8C6</stp>
        <tr r="F8" s="1"/>
      </tp>
      <tp>
        <v>2.8417969348659002</v>
        <stp/>
        <stp>##V3_BDPV12</stp>
        <stp>YUM US Equity</stp>
        <stp>BEST_EPS</stp>
        <stp>[Comp Table (linked to Bloomberg) v1.9.xlsx]Comp Table - Relative PE!R9C28</stp>
        <stp>BEST_FPERIOD_OVERRIDE</stp>
        <stp>bf</stp>
        <tr r="AB9" s="1"/>
      </tp>
      <tp>
        <v>4.9015325670498086E-2</v>
        <stp/>
        <stp>##V3_BDPV12</stp>
        <stp>TAST US Equity</stp>
        <stp>BEST_EPS_STDDEV</stp>
        <stp>[Comp Table (linked to Bloomberg) v1.9.xlsx]Comp Table - Relative PE!R40C19</stp>
        <stp>BEST_FPERIOD_OVERRIDE</stp>
        <stp>bf</stp>
        <tr r="S40" s="1"/>
      </tp>
      <tp>
        <v>1.6934865900383143E-2</v>
        <stp/>
        <stp>##V3_BDPV12</stp>
        <stp>TACO US Equity</stp>
        <stp>BEST_EPS_STDDEV</stp>
        <stp>[Comp Table (linked to Bloomberg) v1.9.xlsx]Comp Table - Relative PE!R39C19</stp>
        <stp>BEST_FPERIOD_OVERRIDE</stp>
        <stp>bf</stp>
        <tr r="S39" s="1"/>
      </tp>
      <tp>
        <v>2.304551724137931</v>
        <stp/>
        <stp>##V3_BDPV12</stp>
        <stp>SBUX US Equity</stp>
        <stp>BEST_EPS</stp>
        <stp>[Comp Table (linked to Bloomberg) v1.9.xlsx]Comp Table - Relative PE!R8C28</stp>
        <stp>BEST_FPERIOD_OVERRIDE</stp>
        <stp>bf</stp>
        <tr r="AB8" s="1"/>
      </tp>
      <tp t="e">
        <v>#N/A</v>
        <stp/>
        <stp>##V3_BDHV12</stp>
        <stp>EAT US Equity</stp>
        <stp>BEST_PE_RATIO</stp>
        <stp>ed-10ay</stp>
        <stp/>
        <stp>[Comp Table (linked to Bloomberg) v1.9.xlsx]Comp Table - Relative PE!R25C43</stp>
        <stp>per</stp>
        <stp>am</stp>
        <stp>days=a</stp>
        <stp>dts=h</stp>
        <stp>BEST_FPERIOD_OVERRIDE</stp>
        <stp>1BF</stp>
        <stp>array=true</stp>
        <tr r="AQ25" s="1"/>
      </tp>
      <tp>
        <v>13.339632183908048</v>
        <stp/>
        <stp>##V3_BDPV12</stp>
        <stp>FDX US Equity</stp>
        <stp>BEST_EPS</stp>
        <stp>[Comp Table (linked to Bloomberg) v1.9.xlsx]Comp Table - Relative PE!R7C28</stp>
        <stp>BEST_FPERIOD_OVERRIDE</stp>
        <stp>bf</stp>
        <tr r="AB7" s="1"/>
      </tp>
      <tp>
        <v>206884970.83789063</v>
        <stp/>
        <stp>##V3_BDPV12</stp>
        <stp>PNRA US Equity</stp>
        <stp>EQY_TURNOVER_REALTIME</stp>
        <stp>[Comp Table (linked to Bloomberg) v1.9.xlsx]Comp Table - Relative PE!R15C7</stp>
        <tr r="G15" s="1"/>
      </tp>
      <tp>
        <v>8.8555555555555554E-2</v>
        <stp/>
        <stp>##V3_BDPV12</stp>
        <stp>TXRH US Equity</stp>
        <stp>BEST_EPS_STDDEV</stp>
        <stp>[Comp Table (linked to Bloomberg) v1.9.xlsx]Comp Table - Relative PE!R19C19</stp>
        <stp>BEST_FPERIOD_OVERRIDE</stp>
        <stp>bf</stp>
        <tr r="S19" s="1"/>
      </tp>
      <tp>
        <v>2942511.5</v>
        <stp/>
        <stp>##V3_BDPV12</stp>
        <stp>RUTH US Equity</stp>
        <stp>EQY_TURNOVER_REALTIME</stp>
        <stp>[Comp Table (linked to Bloomberg) v1.9.xlsx]Comp Table - Relative PE!R36C7</stp>
        <tr r="G36" s="1"/>
      </tp>
      <tp t="e">
        <v>#N/A</v>
        <stp/>
        <stp>##V3_BDHV12</stp>
        <stp>NDLS US Equity</stp>
        <stp>BEST_PE_RATIO</stp>
        <stp>ed-10ay</stp>
        <stp/>
        <stp>[Comp Table (linked to Bloomberg) v1.9.xlsx]Comp Table - Relative PE!R49C43</stp>
        <stp>per</stp>
        <stp>am</stp>
        <stp>days=a</stp>
        <stp>dts=h</stp>
        <stp>BEST_FPERIOD_OVERRIDE</stp>
        <stp>1BF</stp>
        <stp>array=true</stp>
        <tr r="AQ49" s="1"/>
      </tp>
      <tp>
        <v>5111506.5</v>
        <stp/>
        <stp>##V3_BDPV12</stp>
        <stp>TAST US Equity</stp>
        <stp>EQY_TURNOVER_REALTIME</stp>
        <stp>[Comp Table (linked to Bloomberg) v1.9.xlsx]Comp Table - Relative PE!R40C7</stp>
        <tr r="G40" s="1"/>
      </tp>
      <tp>
        <v>6503151</v>
        <stp/>
        <stp>##V3_BDPV12</stp>
        <stp>WING US Equity</stp>
        <stp>EQY_TURNOVER_REALTIME</stp>
        <stp>[Comp Table (linked to Bloomberg) v1.9.xlsx]Comp Table - Relative PE!R33C7</stp>
        <tr r="G33" s="1"/>
      </tp>
      <tp t="e">
        <v>#N/A</v>
        <stp/>
        <stp>##V3_BDHV12</stp>
        <stp>ZOES US Equity</stp>
        <stp>BEST_PE_RATIO</stp>
        <stp>ed-10ay</stp>
        <stp/>
        <stp>[Comp Table (linked to Bloomberg) v1.9.xlsx]Comp Table - Relative PE!R47C43</stp>
        <stp>per</stp>
        <stp>am</stp>
        <stp>days=a</stp>
        <stp>dts=h</stp>
        <stp>BEST_FPERIOD_OVERRIDE</stp>
        <stp>1BF</stp>
        <stp>array=true</stp>
        <tr r="AQ47" s="1"/>
      </tp>
      <tp>
        <v>45932532.963867188</v>
        <stp/>
        <stp>##V3_BDPV12</stp>
        <stp>PLAY US Equity</stp>
        <stp>EQY_TURNOVER_REALTIME</stp>
        <stp>[Comp Table (linked to Bloomberg) v1.9.xlsx]Comp Table - Relative PE!R24C7</stp>
        <tr r="G24" s="1"/>
      </tp>
      <tp>
        <v>10.942983890282601</v>
        <stp/>
        <stp>##V3_BDPV12</stp>
        <stp>CHUY US Equity</stp>
        <stp>5_YEAR_AVERAGE_ADJUSTED_ROE</stp>
        <stp>[Comp Table (linked to Bloomberg) v1.9.xlsx]Comp Table - Relative PE!R41C50</stp>
        <tr r="AX41" s="1"/>
      </tp>
      <tp>
        <v>13.663258960649577</v>
        <stp/>
        <stp>##V3_BDPV12</stp>
        <stp>PLAY US Equity</stp>
        <stp>5_YEAR_AVERAGE_ADJUSTED_ROE</stp>
        <stp>[Comp Table (linked to Bloomberg) v1.9.xlsx]Comp Table - Relative PE!R24C50</stp>
        <tr r="AX24" s="1"/>
      </tp>
      <tp>
        <v>19.845713256413458</v>
        <stp/>
        <stp>##V3_BDPV12</stp>
        <stp>CMG US Equity</stp>
        <stp>5_YEAR_AVERAGE_ADJUSTED_ROE</stp>
        <stp>[Comp Table (linked to Bloomberg) v1.9.xlsx]Comp Table - Relative PE!R10C50</stp>
        <tr r="AX10" s="1"/>
      </tp>
      <tp>
        <v>3.0827586206896549E-2</v>
        <stp/>
        <stp>##V3_BDPV12</stp>
        <stp>SBUX US Equity</stp>
        <stp>BEST_EPS_STDDEV</stp>
        <stp>[Comp Table (linked to Bloomberg) v1.9.xlsx]Comp Table - Relative PE!R8C19</stp>
        <stp>BEST_FPERIOD_OVERRIDE</stp>
        <stp>bf</stp>
        <tr r="S8" s="1"/>
      </tp>
      <tp t="s">
        <v>PAPA JOHN'S INTL</v>
        <stp/>
        <stp>##V3_BDPV12</stp>
        <stp>PZZA US Equity</stp>
        <stp>SHORT_NAME</stp>
        <stp>[Comp Table (linked to Bloomberg) v1.9.xlsx]Comp Table - Relative PE!R22C3</stp>
        <tr r="C22" s="1"/>
      </tp>
      <tp>
        <v>76.650000000000006</v>
        <stp/>
        <stp>##V3_BDPV12</stp>
        <stp>PZZA US Equity</stp>
        <stp>LAST_PRICE</stp>
        <stp>[Comp Table (linked to Bloomberg) v1.9.xlsx]Comp Table - Relative PE!R22C5</stp>
        <tr r="E22" s="1"/>
      </tp>
      <tp>
        <v>526586461.5</v>
        <stp/>
        <stp>##V3_BDPV12</stp>
        <stp>CMG US Equity</stp>
        <stp>EQY_TURNOVER_REALTIME</stp>
        <stp>[Comp Table (linked to Bloomberg) v1.9.xlsx]Comp Table - Relative PE!R10C7</stp>
        <tr r="G10" s="1"/>
      </tp>
      <tp>
        <v>11843864</v>
        <stp/>
        <stp>##V3_BDPV12</stp>
        <stp>DIN US Equity</stp>
        <stp>EQY_TURNOVER_REALTIME</stp>
        <stp>[Comp Table (linked to Bloomberg) v1.9.xlsx]Comp Table - Relative PE!R30C7</stp>
        <tr r="G30" s="1"/>
      </tp>
      <tp>
        <v>0</v>
        <stp/>
        <stp>##V3_BDPV12</stp>
        <stp>RT US Equity</stp>
        <stp>RT_PX_CHG_PCT_1D</stp>
        <stp>[Comp Table (linked to Bloomberg) v1.9.xlsx]Comp Table - Relative PE!R50C6</stp>
        <tr r="F50" s="1"/>
      </tp>
      <tp t="e">
        <v>#N/A</v>
        <stp/>
        <stp>##V3_BDHV12</stp>
        <stp>HABT US Equity</stp>
        <stp>BEST_PE_RATIO</stp>
        <stp>ed-10ay</stp>
        <stp/>
        <stp>[Comp Table (linked to Bloomberg) v1.9.xlsx]Comp Table - Relative PE!R43C43</stp>
        <stp>per</stp>
        <stp>am</stp>
        <stp>days=a</stp>
        <stp>dts=h</stp>
        <stp>BEST_FPERIOD_OVERRIDE</stp>
        <stp>1BF</stp>
        <stp>array=true</stp>
        <tr r="AQ43" s="1"/>
      </tp>
      <tp>
        <v>2.621072796934866E-2</v>
        <stp/>
        <stp>##V3_BDPV12</stp>
        <stp>RUTH US Equity</stp>
        <stp>BEST_EPS_STDDEV</stp>
        <stp>[Comp Table (linked to Bloomberg) v1.9.xlsx]Comp Table - Relative PE!R36C19</stp>
        <stp>BEST_FPERIOD_OVERRIDE</stp>
        <stp>bf</stp>
        <tr r="S36" s="1"/>
      </tp>
      <tp t="e">
        <v>#N/A</v>
        <stp/>
        <stp>##V3_BDHV12</stp>
        <stp>TAST US Equity</stp>
        <stp>BEST_PE_RATIO</stp>
        <stp>ed-10ay</stp>
        <stp/>
        <stp>[Comp Table (linked to Bloomberg) v1.9.xlsx]Comp Table - Relative PE!R40C43</stp>
        <stp>per</stp>
        <stp>am</stp>
        <stp>days=a</stp>
        <stp>dts=h</stp>
        <stp>BEST_FPERIOD_OVERRIDE</stp>
        <stp>1BF</stp>
        <stp>array=true</stp>
        <tr r="AQ40" s="1"/>
      </tp>
      <tp>
        <v>0.21519540229885059</v>
        <stp/>
        <stp>##V3_BDPV12</stp>
        <stp>RRGB US Equity</stp>
        <stp>BEST_EPS_STDDEV</stp>
        <stp>[Comp Table (linked to Bloomberg) v1.9.xlsx]Comp Table - Relative PE!R35C19</stp>
        <stp>BEST_FPERIOD_OVERRIDE</stp>
        <stp>bf</stp>
        <tr r="S35" s="1"/>
      </tp>
      <tp>
        <v>33</v>
        <stp/>
        <stp>##V3_BDPV12</stp>
        <stp>SBUX US Equity</stp>
        <stp>BEST_EEPS_CUR_YR_NUMEST</stp>
        <stp>[Comp Table (linked to Bloomberg) v1.9.xlsx]Comp Table - Relative PE!R8C16</stp>
        <tr r="P8" s="1"/>
      </tp>
      <tp>
        <v>2.4264367816091956E-2</v>
        <stp/>
        <stp>##V3_BDPV12</stp>
        <stp>WEN US Equity</stp>
        <stp>BEST_EPS_STDDEV</stp>
        <stp>[Comp Table (linked to Bloomberg) v1.9.xlsx]Comp Table - Relative PE!R18C19</stp>
        <stp>BEST_FPERIOD_OVERRIDE</stp>
        <stp>bf</stp>
        <tr r="S18" s="1"/>
      </tp>
      <tp>
        <v>252248.24784851074</v>
        <stp/>
        <stp>##V3_BDPV12</stp>
        <stp>JAX US Equity</stp>
        <stp>EQY_TURNOVER_REALTIME</stp>
        <stp>[Comp Table (linked to Bloomberg) v1.9.xlsx]Comp Table - Relative PE!R51C7</stp>
        <tr r="G51" s="1"/>
      </tp>
      <tp>
        <v>54997844.105102539</v>
        <stp/>
        <stp>##V3_BDPV12</stp>
        <stp>PZZA US Equity</stp>
        <stp>EQY_TURNOVER_REALTIME</stp>
        <stp>[Comp Table (linked to Bloomberg) v1.9.xlsx]Comp Table - Relative PE!R22C7</stp>
        <tr r="G22" s="1"/>
      </tp>
      <tp>
        <v>3.8218390804597699E-2</v>
        <stp/>
        <stp>##V3_BDPV12</stp>
        <stp>SONC US Equity</stp>
        <stp>BEST_EPS_STDDEV</stp>
        <stp>[Comp Table (linked to Bloomberg) v1.9.xlsx]Comp Table - Relative PE!R29C19</stp>
        <stp>BEST_FPERIOD_OVERRIDE</stp>
        <stp>bf</stp>
        <tr r="S29" s="1"/>
      </tp>
      <tp>
        <v>4.0988505747126439E-2</v>
        <stp/>
        <stp>##V3_BDPV12</stp>
        <stp>SHAK US Equity</stp>
        <stp>BEST_EPS_STDDEV</stp>
        <stp>[Comp Table (linked to Bloomberg) v1.9.xlsx]Comp Table - Relative PE!R28C19</stp>
        <stp>BEST_FPERIOD_OVERRIDE</stp>
        <stp>bf</stp>
        <tr r="S28" s="1"/>
      </tp>
      <tp>
        <v>0.13122988505747127</v>
        <stp/>
        <stp>##V3_BDPV12</stp>
        <stp>DPZ US Equity</stp>
        <stp>BEST_EPS_STDDEV</stp>
        <stp>[Comp Table (linked to Bloomberg) v1.9.xlsx]Comp Table - Relative PE!R14C19</stp>
        <stp>BEST_FPERIOD_OVERRIDE</stp>
        <stp>bf</stp>
        <tr r="S14" s="1"/>
      </tp>
      <tp>
        <v>9.7655172413793109E-2</v>
        <stp/>
        <stp>##V3_BDPV12</stp>
        <stp>DRI US Equity</stp>
        <stp>BEST_EPS_STDDEV</stp>
        <stp>[Comp Table (linked to Bloomberg) v1.9.xlsx]Comp Table - Relative PE!R12C19</stp>
        <stp>BEST_FPERIOD_OVERRIDE</stp>
        <stp>bf</stp>
        <tr r="S12" s="1"/>
      </tp>
      <tp>
        <v>0.14704980842911877</v>
        <stp/>
        <stp>##V3_BDPV12</stp>
        <stp>EAT US Equity</stp>
        <stp>BEST_EPS_STDDEV</stp>
        <stp>[Comp Table (linked to Bloomberg) v1.9.xlsx]Comp Table - Relative PE!R25C19</stp>
        <stp>BEST_FPERIOD_OVERRIDE</stp>
        <stp>bf</stp>
        <tr r="S25" s="1"/>
      </tp>
      <tp>
        <v>0.36354789272030652</v>
        <stp/>
        <stp>##V3_BDPV12</stp>
        <stp>DIN US Equity</stp>
        <stp>BEST_EPS_STDDEV</stp>
        <stp>[Comp Table (linked to Bloomberg) v1.9.xlsx]Comp Table - Relative PE!R30C19</stp>
        <stp>BEST_FPERIOD_OVERRIDE</stp>
        <stp>bf</stp>
        <tr r="S30" s="1"/>
      </tp>
      <tp>
        <v>0.96383524904214557</v>
        <stp/>
        <stp>##V3_BDPV12</stp>
        <stp>CMG US Equity</stp>
        <stp>BEST_EPS_STDDEV</stp>
        <stp>[Comp Table (linked to Bloomberg) v1.9.xlsx]Comp Table - Relative PE!R10C19</stp>
        <stp>BEST_FPERIOD_OVERRIDE</stp>
        <stp>bf</stp>
        <tr r="S10" s="1"/>
      </tp>
      <tp t="s">
        <v>#N/A N/A</v>
        <stp/>
        <stp>##V3_BDPV12</stp>
        <stp>JAX US Equity</stp>
        <stp>BEST_EPS_STDDEV</stp>
        <stp>[Comp Table (linked to Bloomberg) v1.9.xlsx]Comp Table - Relative PE!R51C19</stp>
        <stp>BEST_FPERIOD_OVERRIDE</stp>
        <stp>bf</stp>
        <tr r="S51" s="1"/>
      </tp>
      <tp t="s">
        <v>J ALEXANDER</v>
        <stp/>
        <stp>##V3_BDPV12</stp>
        <stp>JAX US Equity</stp>
        <stp>SHORT_NAME</stp>
        <stp>[Comp Table (linked to Bloomberg) v1.9.xlsx]Comp Table - Relative PE!R51C3</stp>
        <tr r="C51" s="1"/>
      </tp>
      <tp>
        <v>10</v>
        <stp/>
        <stp>##V3_BDPV12</stp>
        <stp>JAX US Equity</stp>
        <stp>LAST_PRICE</stp>
        <stp>[Comp Table (linked to Bloomberg) v1.9.xlsx]Comp Table - Relative PE!R51C5</stp>
        <tr r="E51" s="1"/>
      </tp>
      <tp>
        <v>2.4934865900383144E-2</v>
        <stp/>
        <stp>##V3_BDPV12</stp>
        <stp>PBPB US Equity</stp>
        <stp>BEST_EPS_STDDEV</stp>
        <stp>[Comp Table (linked to Bloomberg) v1.9.xlsx]Comp Table - Relative PE!R46C19</stp>
        <stp>BEST_FPERIOD_OVERRIDE</stp>
        <stp>bf</stp>
        <tr r="S46" s="1"/>
      </tp>
      <tp>
        <v>86193417.358718872</v>
        <stp/>
        <stp>##V3_BDPV12</stp>
        <stp>DRI US Equity</stp>
        <stp>EQY_TURNOVER_REALTIME</stp>
        <stp>[Comp Table (linked to Bloomberg) v1.9.xlsx]Comp Table - Relative PE!R12C7</stp>
        <tr r="G12" s="1"/>
      </tp>
      <tp>
        <v>9.3088122605363977E-2</v>
        <stp/>
        <stp>##V3_BDPV12</stp>
        <stp>PLAY US Equity</stp>
        <stp>BEST_EPS_STDDEV</stp>
        <stp>[Comp Table (linked to Bloomberg) v1.9.xlsx]Comp Table - Relative PE!R24C19</stp>
        <stp>BEST_FPERIOD_OVERRIDE</stp>
        <stp>bf</stp>
        <tr r="S24" s="1"/>
      </tp>
      <tp>
        <v>0.18218007662835251</v>
        <stp/>
        <stp>##V3_BDPV12</stp>
        <stp>PNRA US Equity</stp>
        <stp>BEST_EPS_STDDEV</stp>
        <stp>[Comp Table (linked to Bloomberg) v1.9.xlsx]Comp Table - Relative PE!R15C19</stp>
        <stp>BEST_FPERIOD_OVERRIDE</stp>
        <stp>bf</stp>
        <tr r="S15" s="1"/>
      </tp>
      <tp>
        <v>4.1750957854406134E-2</v>
        <stp/>
        <stp>##V3_BDPV12</stp>
        <stp>PZZA US Equity</stp>
        <stp>BEST_EPS_STDDEV</stp>
        <stp>[Comp Table (linked to Bloomberg) v1.9.xlsx]Comp Table - Relative PE!R22C19</stp>
        <stp>BEST_FPERIOD_OVERRIDE</stp>
        <stp>bf</stp>
        <tr r="S22" s="1"/>
      </tp>
      <tp>
        <v>0.40300000000000002</v>
        <stp/>
        <stp>##V3_BDPV12</stp>
        <stp>FDX US Equity</stp>
        <stp>BEST_EEPS_FY2_STDDEV</stp>
        <stp>[Comp Table (linked to Bloomberg) v1.9.xlsx]Comp Table - Relative PE!R7C20</stp>
        <tr r="T7" s="1"/>
      </tp>
      <tp>
        <v>0.76300000000000001</v>
        <stp/>
        <stp>##V3_BDPV12</stp>
        <stp>FDX US Equity</stp>
        <stp>BEST_EEPS_FY3_STDDEV</stp>
        <stp>[Comp Table (linked to Bloomberg) v1.9.xlsx]Comp Table - Relative PE!R7C21</stp>
        <tr r="U7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1</xdr:colOff>
      <xdr:row>1</xdr:row>
      <xdr:rowOff>0</xdr:rowOff>
    </xdr:from>
    <xdr:to>
      <xdr:col>60</xdr:col>
      <xdr:colOff>515938</xdr:colOff>
      <xdr:row>20</xdr:row>
      <xdr:rowOff>107709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4494B9-9769-4DB7-B707-5A84C73C4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226376" y="0"/>
          <a:ext cx="5302250" cy="4684623"/>
        </a:xfrm>
        <a:prstGeom prst="rect">
          <a:avLst/>
        </a:prstGeom>
      </xdr:spPr>
    </xdr:pic>
    <xdr:clientData/>
  </xdr:twoCellAnchor>
  <xdr:twoCellAnchor>
    <xdr:from>
      <xdr:col>52</xdr:col>
      <xdr:colOff>89958</xdr:colOff>
      <xdr:row>21</xdr:row>
      <xdr:rowOff>158750</xdr:rowOff>
    </xdr:from>
    <xdr:to>
      <xdr:col>60</xdr:col>
      <xdr:colOff>322791</xdr:colOff>
      <xdr:row>26</xdr:row>
      <xdr:rowOff>31750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8F9184A-B59B-46F8-8ABE-9731CDFF8302}"/>
            </a:ext>
          </a:extLst>
        </xdr:cNvPr>
        <xdr:cNvSpPr txBox="1"/>
      </xdr:nvSpPr>
      <xdr:spPr>
        <a:xfrm>
          <a:off x="33236958" y="4582583"/>
          <a:ext cx="5021792" cy="7196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i="0">
              <a:latin typeface="Arial Narrow" panose="020B0606020202030204" pitchFamily="34" charset="0"/>
            </a:rPr>
            <a:t>Note: There is an</a:t>
          </a:r>
          <a:r>
            <a:rPr lang="en-US" sz="1100" b="0" i="0" baseline="0">
              <a:latin typeface="Arial Narrow" panose="020B0606020202030204" pitchFamily="34" charset="0"/>
            </a:rPr>
            <a:t> array formula (in column AH or AQ), which can cause problems to the valuation section if not formatted correctly.  If a problme occurs, copy the formula from a prior version when it was working correctly. </a:t>
          </a:r>
          <a:endParaRPr lang="en-US" sz="1100" b="0" i="0">
            <a:latin typeface="Arial Narrow" panose="020B060602020203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</xdr:rowOff>
    </xdr:from>
    <xdr:to>
      <xdr:col>2</xdr:col>
      <xdr:colOff>756707</xdr:colOff>
      <xdr:row>1</xdr:row>
      <xdr:rowOff>75859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C2ACFD1-BD04-4E92-A159-33DFDC882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995083" cy="425108"/>
        </a:xfrm>
        <a:prstGeom prst="rect">
          <a:avLst/>
        </a:prstGeom>
      </xdr:spPr>
    </xdr:pic>
    <xdr:clientData/>
  </xdr:twoCellAnchor>
  <xdr:twoCellAnchor>
    <xdr:from>
      <xdr:col>52</xdr:col>
      <xdr:colOff>111125</xdr:colOff>
      <xdr:row>27</xdr:row>
      <xdr:rowOff>0</xdr:rowOff>
    </xdr:from>
    <xdr:to>
      <xdr:col>60</xdr:col>
      <xdr:colOff>317499</xdr:colOff>
      <xdr:row>30</xdr:row>
      <xdr:rowOff>153459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9C74D0F-E4FC-4639-ABB8-429CCE5A391C}"/>
            </a:ext>
          </a:extLst>
        </xdr:cNvPr>
        <xdr:cNvSpPr txBox="1"/>
      </xdr:nvSpPr>
      <xdr:spPr>
        <a:xfrm>
          <a:off x="33088792" y="5789083"/>
          <a:ext cx="4995333" cy="6614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i="0">
              <a:latin typeface="Arial Narrow" panose="020B0606020202030204" pitchFamily="34" charset="0"/>
            </a:rPr>
            <a:t>Elements to add:</a:t>
          </a:r>
        </a:p>
        <a:p>
          <a:r>
            <a:rPr lang="en-US" sz="1100" b="0" i="0">
              <a:latin typeface="Arial Narrow" panose="020B0606020202030204" pitchFamily="34" charset="0"/>
            </a:rPr>
            <a:t>* E</a:t>
          </a:r>
          <a:r>
            <a:rPr lang="en-US" sz="1100" b="0" i="0" baseline="0">
              <a:latin typeface="Arial Narrow" panose="020B0606020202030204" pitchFamily="34" charset="0"/>
            </a:rPr>
            <a:t>quity turnover currency</a:t>
          </a:r>
        </a:p>
        <a:p>
          <a:r>
            <a:rPr lang="en-US" sz="1100" b="0" i="0" baseline="0">
              <a:latin typeface="Arial Narrow" panose="020B0606020202030204" pitchFamily="34" charset="0"/>
            </a:rPr>
            <a:t>* Market cap</a:t>
          </a:r>
          <a:endParaRPr lang="en-US" sz="1100" b="0" i="0">
            <a:latin typeface="Arial Narrow" panose="020B0606020202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E52"/>
  <sheetViews>
    <sheetView tabSelected="1" zoomScale="90" zoomScaleNormal="90" workbookViewId="0">
      <pane xSplit="3" ySplit="6" topLeftCell="U7" activePane="bottomRight" state="frozen"/>
      <selection pane="topRight" activeCell="D1" sqref="D1"/>
      <selection pane="bottomLeft" activeCell="A2" sqref="A2"/>
      <selection pane="bottomRight" activeCell="AH8" sqref="AH8"/>
    </sheetView>
  </sheetViews>
  <sheetFormatPr defaultRowHeight="13.5" outlineLevelRow="1" outlineLevelCol="1" x14ac:dyDescent="0.35"/>
  <cols>
    <col min="1" max="1" width="17.15234375" style="47" bestFit="1" customWidth="1"/>
    <col min="2" max="2" width="19" bestFit="1" customWidth="1"/>
    <col min="3" max="3" width="20.69140625" bestFit="1" customWidth="1"/>
    <col min="4" max="4" width="3.3046875" customWidth="1"/>
    <col min="5" max="6" width="9.3046875" customWidth="1" outlineLevel="1"/>
    <col min="7" max="7" width="17.765625" customWidth="1" outlineLevel="1"/>
    <col min="8" max="8" width="9.3046875" customWidth="1" outlineLevel="1"/>
    <col min="9" max="9" width="2.3828125" customWidth="1"/>
    <col min="10" max="10" width="8.15234375" style="5" customWidth="1" outlineLevel="1"/>
    <col min="11" max="11" width="11" customWidth="1" outlineLevel="1"/>
    <col min="12" max="12" width="10.15234375" style="10" customWidth="1" outlineLevel="1"/>
    <col min="13" max="13" width="9.3828125" customWidth="1" outlineLevel="1"/>
    <col min="14" max="14" width="10.15234375" style="12" customWidth="1" outlineLevel="1"/>
    <col min="15" max="15" width="2.3828125" customWidth="1"/>
    <col min="16" max="21" width="9.3046875" customWidth="1" outlineLevel="1"/>
    <col min="22" max="22" width="3.15234375" customWidth="1"/>
    <col min="23" max="26" width="11" style="3" customWidth="1" outlineLevel="1"/>
    <col min="27" max="35" width="9.3046875" customWidth="1" outlineLevel="1"/>
    <col min="36" max="36" width="4.921875" customWidth="1"/>
    <col min="37" max="42" width="13.07421875" style="6" customWidth="1" outlineLevel="1"/>
    <col min="43" max="43" width="14.3828125" style="7" customWidth="1" outlineLevel="1"/>
    <col min="44" max="46" width="14.3828125" customWidth="1" outlineLevel="1"/>
    <col min="47" max="47" width="4.84375" customWidth="1"/>
    <col min="48" max="50" width="9.3046875" customWidth="1" outlineLevel="1"/>
    <col min="51" max="51" width="4.69140625" customWidth="1"/>
    <col min="57" max="57" width="12.69140625" bestFit="1" customWidth="1"/>
  </cols>
  <sheetData>
    <row r="1" spans="1:57" ht="27.4" customHeight="1" x14ac:dyDescent="0.35"/>
    <row r="2" spans="1:57" outlineLevel="1" x14ac:dyDescent="0.35">
      <c r="A2" s="47" t="s">
        <v>45</v>
      </c>
    </row>
    <row r="3" spans="1:57" outlineLevel="1" x14ac:dyDescent="0.35">
      <c r="A3" s="25" t="s">
        <v>44</v>
      </c>
      <c r="C3" t="str">
        <f>_xll.BDP(A3,"SHORT_NAME")</f>
        <v>S&amp;P 500 INDEX</v>
      </c>
      <c r="E3" s="3">
        <f>_xll.BDP(A3,"LAST_PRICE")</f>
        <v>2338.17</v>
      </c>
      <c r="F3" s="4">
        <f>(_xll.BDP(A3,"RT_PX_CHG_PCT_1D"))/100</f>
        <v>-1.71634E-3</v>
      </c>
      <c r="G3" s="5"/>
      <c r="H3" s="2"/>
      <c r="I3" s="2"/>
      <c r="J3" s="14"/>
      <c r="K3" s="15"/>
      <c r="L3" s="16"/>
      <c r="M3" s="15"/>
      <c r="N3" s="11"/>
      <c r="S3" s="7"/>
      <c r="T3" s="7"/>
      <c r="U3" s="7"/>
      <c r="V3" s="7"/>
      <c r="W3" s="17"/>
      <c r="X3" s="19"/>
      <c r="Y3" s="46"/>
      <c r="Z3" s="17"/>
      <c r="AA3" s="3"/>
      <c r="AB3" s="3">
        <f>_xll.BDP(A3,"BEST_EPS")</f>
        <v>129.03080749511719</v>
      </c>
      <c r="AC3" s="3"/>
      <c r="AD3" s="3"/>
      <c r="AE3" s="7"/>
      <c r="AF3" s="7"/>
      <c r="AG3" s="7"/>
      <c r="AH3" s="22"/>
      <c r="AI3" s="22"/>
      <c r="AJ3" s="7"/>
      <c r="AK3" s="24">
        <f>$E3/AB3</f>
        <v>18.121021214941102</v>
      </c>
      <c r="AL3" s="24"/>
      <c r="AM3" s="24"/>
      <c r="AN3" s="24"/>
      <c r="AO3" s="24"/>
      <c r="AP3" s="24"/>
      <c r="AR3" s="7"/>
      <c r="AS3" s="7"/>
      <c r="AT3" s="7"/>
      <c r="AU3" s="3"/>
      <c r="AV3" s="2"/>
      <c r="AW3" s="2"/>
      <c r="AX3" s="2"/>
      <c r="AY3" s="2"/>
      <c r="AZ3" s="18"/>
    </row>
    <row r="4" spans="1:57" outlineLevel="1" x14ac:dyDescent="0.35">
      <c r="E4" s="3"/>
      <c r="F4" s="4"/>
      <c r="G4" s="5"/>
      <c r="H4" s="2"/>
      <c r="I4" s="2"/>
      <c r="J4" s="14"/>
      <c r="K4" s="15"/>
      <c r="L4" s="16"/>
      <c r="M4" s="15"/>
      <c r="N4" s="11"/>
      <c r="S4" s="7"/>
      <c r="T4" s="7"/>
      <c r="U4" s="7"/>
      <c r="V4" s="7"/>
      <c r="W4" s="17"/>
      <c r="X4" s="19"/>
      <c r="Y4" s="17"/>
      <c r="Z4" s="17"/>
      <c r="AA4" s="3"/>
      <c r="AB4" s="3"/>
      <c r="AC4" s="3"/>
      <c r="AD4" s="3"/>
      <c r="AE4" s="7"/>
      <c r="AF4" s="7"/>
      <c r="AG4" s="7"/>
      <c r="AH4" s="22"/>
      <c r="AI4" s="22"/>
      <c r="AJ4" s="7"/>
      <c r="AK4" s="24"/>
      <c r="AL4" s="24"/>
      <c r="AM4" s="24"/>
      <c r="AN4" s="24"/>
      <c r="AO4" s="24"/>
      <c r="AP4" s="24"/>
      <c r="AR4" s="7"/>
      <c r="AS4" s="7"/>
      <c r="AT4" s="7"/>
      <c r="AU4" s="3"/>
      <c r="AV4" s="2"/>
      <c r="AW4" s="2"/>
      <c r="AX4" s="2"/>
      <c r="AY4" s="2"/>
      <c r="AZ4" s="18"/>
    </row>
    <row r="5" spans="1:57" s="1" customFormat="1" ht="13.9" thickBot="1" x14ac:dyDescent="0.4">
      <c r="A5" s="8" t="s">
        <v>25</v>
      </c>
      <c r="B5" s="8"/>
      <c r="C5" s="8"/>
      <c r="D5" s="9"/>
      <c r="E5" s="8" t="s">
        <v>6</v>
      </c>
      <c r="F5" s="8"/>
      <c r="G5" s="8"/>
      <c r="H5" s="8"/>
      <c r="J5" s="8" t="s">
        <v>26</v>
      </c>
      <c r="K5" s="8"/>
      <c r="L5" s="13"/>
      <c r="M5" s="8"/>
      <c r="N5" s="8"/>
      <c r="O5"/>
      <c r="P5" s="8" t="s">
        <v>53</v>
      </c>
      <c r="Q5" s="8"/>
      <c r="R5" s="8"/>
      <c r="S5" s="8"/>
      <c r="T5" s="8"/>
      <c r="U5" s="8"/>
      <c r="W5" s="21" t="s">
        <v>34</v>
      </c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3"/>
      <c r="AK5" s="26" t="s">
        <v>11</v>
      </c>
      <c r="AL5" s="26"/>
      <c r="AM5" s="26"/>
      <c r="AN5" s="26"/>
      <c r="AO5" s="26"/>
      <c r="AP5" s="26"/>
      <c r="AQ5" s="27"/>
      <c r="AR5" s="21"/>
      <c r="AS5" s="21"/>
      <c r="AT5" s="21"/>
      <c r="AU5" s="23"/>
      <c r="AV5" s="8" t="s">
        <v>52</v>
      </c>
      <c r="AW5" s="8"/>
      <c r="AX5" s="8"/>
      <c r="BA5"/>
    </row>
    <row r="6" spans="1:57" s="28" customFormat="1" ht="94.5" x14ac:dyDescent="0.35">
      <c r="A6" s="48" t="s">
        <v>5</v>
      </c>
      <c r="B6" s="28" t="s">
        <v>17</v>
      </c>
      <c r="C6" s="28" t="s">
        <v>18</v>
      </c>
      <c r="E6" s="29" t="s">
        <v>19</v>
      </c>
      <c r="F6" s="30" t="s">
        <v>20</v>
      </c>
      <c r="G6" s="31" t="s">
        <v>104</v>
      </c>
      <c r="H6" s="30" t="s">
        <v>22</v>
      </c>
      <c r="I6" s="30"/>
      <c r="J6" s="32" t="s">
        <v>0</v>
      </c>
      <c r="K6" s="30" t="s">
        <v>2</v>
      </c>
      <c r="L6" s="33" t="s">
        <v>27</v>
      </c>
      <c r="M6" s="30" t="s">
        <v>1</v>
      </c>
      <c r="N6" s="34" t="s">
        <v>28</v>
      </c>
      <c r="O6" s="35"/>
      <c r="P6" s="28" t="s">
        <v>29</v>
      </c>
      <c r="Q6" s="28" t="s">
        <v>30</v>
      </c>
      <c r="R6" s="28" t="s">
        <v>31</v>
      </c>
      <c r="S6" s="40" t="s">
        <v>32</v>
      </c>
      <c r="T6" s="30" t="s">
        <v>23</v>
      </c>
      <c r="U6" s="30" t="s">
        <v>24</v>
      </c>
      <c r="V6" s="30"/>
      <c r="W6" s="29" t="s">
        <v>7</v>
      </c>
      <c r="X6" s="29" t="s">
        <v>10</v>
      </c>
      <c r="Y6" s="29" t="s">
        <v>8</v>
      </c>
      <c r="Z6" s="29" t="s">
        <v>9</v>
      </c>
      <c r="AA6" s="29" t="s">
        <v>35</v>
      </c>
      <c r="AB6" s="44" t="s">
        <v>36</v>
      </c>
      <c r="AC6" s="29" t="s">
        <v>37</v>
      </c>
      <c r="AD6" s="29" t="s">
        <v>38</v>
      </c>
      <c r="AE6" s="29" t="s">
        <v>39</v>
      </c>
      <c r="AF6" s="29" t="s">
        <v>40</v>
      </c>
      <c r="AG6" s="29" t="s">
        <v>41</v>
      </c>
      <c r="AH6" s="29" t="s">
        <v>106</v>
      </c>
      <c r="AI6" s="29" t="s">
        <v>107</v>
      </c>
      <c r="AJ6" s="29"/>
      <c r="AK6" s="34" t="s">
        <v>12</v>
      </c>
      <c r="AL6" s="34" t="s">
        <v>14</v>
      </c>
      <c r="AM6" s="34" t="s">
        <v>13</v>
      </c>
      <c r="AN6" s="34" t="str">
        <f>"Relative "&amp;AK6</f>
        <v>Relative Valuation using analyst's NTM estimate</v>
      </c>
      <c r="AO6" s="34" t="str">
        <f t="shared" ref="AO6:AP6" si="0">"Relative "&amp;AL6</f>
        <v>Relative Valuation using analyst's FY2 estimate</v>
      </c>
      <c r="AP6" s="34" t="str">
        <f t="shared" si="0"/>
        <v>Relative Valuation using analyst's FY3 estimate</v>
      </c>
      <c r="AQ6" s="40" t="s">
        <v>15</v>
      </c>
      <c r="AR6" s="29" t="s">
        <v>46</v>
      </c>
      <c r="AS6" s="29" t="s">
        <v>47</v>
      </c>
      <c r="AT6" s="29" t="s">
        <v>48</v>
      </c>
      <c r="AU6" s="29"/>
      <c r="AV6" s="30" t="s">
        <v>49</v>
      </c>
      <c r="AW6" s="30" t="s">
        <v>50</v>
      </c>
      <c r="AX6" s="30" t="s">
        <v>51</v>
      </c>
      <c r="AY6" s="30"/>
      <c r="AZ6" s="28" t="s">
        <v>33</v>
      </c>
      <c r="BA6"/>
    </row>
    <row r="7" spans="1:57" x14ac:dyDescent="0.35">
      <c r="A7" s="49" t="s">
        <v>105</v>
      </c>
      <c r="B7" t="str">
        <f>_xll.BDP(A7,"GICS_SUB_INDUSTRY_NAME")</f>
        <v>Air Freight &amp; Logistics</v>
      </c>
      <c r="C7" t="str">
        <f>_xll.BDP(A7,"SHORT_NAME")</f>
        <v>FEDEX CORP</v>
      </c>
      <c r="E7" s="3">
        <f>_xll.BDP(A7,"LAST_PRICE")</f>
        <v>183.56</v>
      </c>
      <c r="F7" s="4">
        <f>(_xll.BDP(A7,"RT_PX_CHG_PCT_1D"))/100</f>
        <v>-2.7231999999999999E-4</v>
      </c>
      <c r="G7" s="5">
        <f>_xll.BDP(A7,"EQY_TURNOVER_REALTIME")</f>
        <v>287459085.35803223</v>
      </c>
      <c r="H7" s="2">
        <f>(_xll.BDP(A7,"SHORT_INT_RATIO"))/100</f>
        <v>1.8949520000000001E-2</v>
      </c>
      <c r="I7" s="2"/>
      <c r="J7" s="14"/>
      <c r="K7" s="15"/>
      <c r="L7" s="16"/>
      <c r="M7" s="15"/>
      <c r="N7" s="11">
        <f>_xll.BDP(A7,"EQY_REC_CONS")</f>
        <v>4.592592716217041</v>
      </c>
      <c r="P7">
        <f>_xll.BDP(A7,"BEST_EEPS_CUR_YR_NUMEST")</f>
        <v>24</v>
      </c>
      <c r="Q7">
        <f>_xll.BDP(A7,"BEST_EEPS_NXT_YR_NUMEST")</f>
        <v>25</v>
      </c>
      <c r="R7">
        <f>_xll.BDP(A7,"BEST_EST_EPS_FY3_NUMEST")</f>
        <v>11</v>
      </c>
      <c r="S7" s="42">
        <f>_xll.BDP(A7,"BEST_EPS_STDDEV","BEST_FPERIOD_OVERRIDE", "bf")</f>
        <v>0.38932183908045981</v>
      </c>
      <c r="T7" s="7">
        <f>_xll.BDP(A7,"BEST_EEPS_FY2_STDDEV")</f>
        <v>0.40300000000000002</v>
      </c>
      <c r="U7" s="7">
        <f>_xll.BDP(A7,"BEST_EEPS_FY3_STDDEV")</f>
        <v>0.76300000000000001</v>
      </c>
      <c r="V7" s="7"/>
      <c r="W7" s="17">
        <f t="shared" ref="W7:W27" si="1">AA7</f>
        <v>11.843</v>
      </c>
      <c r="X7" s="19">
        <f t="shared" ref="X7:X27" ca="1" si="2">(((AZ7-TODAY()+30)/365)*W7)+(Y7*(1-(((AZ7-TODAY()+30)/365))))</f>
        <v>13.339419178082194</v>
      </c>
      <c r="Y7" s="17">
        <f t="shared" ref="Y7:Y27" si="3">AC7</f>
        <v>13.534000000000001</v>
      </c>
      <c r="Z7" s="17">
        <f t="shared" ref="Z7:Z27" si="4">AD7</f>
        <v>15.372</v>
      </c>
      <c r="AA7" s="3">
        <f>_xll.BDP(A7,"BEST_EEPS_CUR_YR")</f>
        <v>11.843</v>
      </c>
      <c r="AB7" s="45">
        <f>_xll.BDP(A7,"BEST_EPS","BEST_FPERIOD_OVERRIDE", "bf")</f>
        <v>13.339632183908048</v>
      </c>
      <c r="AC7" s="3">
        <f>_xll.BDP(A7,"BEST_EPS_NXT_YR")</f>
        <v>13.534000000000001</v>
      </c>
      <c r="AD7" s="3">
        <f>_xll.BDP(A7,"BEST_EST_EPS_FY3")</f>
        <v>15.372</v>
      </c>
      <c r="AE7" s="7">
        <f t="shared" ref="AE7:AE27" ca="1" si="5">IFERROR((X7/AB7-1),0)</f>
        <v>-1.5967893485901996E-5</v>
      </c>
      <c r="AF7" s="7">
        <f t="shared" ref="AF7:AF27" si="6">IFERROR((Y7/AC7-1),0)</f>
        <v>0</v>
      </c>
      <c r="AG7" s="7">
        <f t="shared" ref="AG7:AG27" si="7">IFERROR((Z7/AD7-1),0)</f>
        <v>0</v>
      </c>
      <c r="AH7" s="22">
        <f>IFERROR(Y7/W7-1,0)</f>
        <v>0.14278476737313195</v>
      </c>
      <c r="AI7" s="22">
        <f>IFERROR(Z7/Y7-1,0)</f>
        <v>0.13580611792522523</v>
      </c>
      <c r="AJ7" s="22"/>
      <c r="AK7" s="24">
        <f t="shared" ref="AK7:AK27" ca="1" si="8">IFERROR(($E7/X7),0)</f>
        <v>13.760719080003481</v>
      </c>
      <c r="AL7" s="24">
        <f t="shared" ref="AL7:AL27" si="9">IFERROR(($E7/Y7),0)</f>
        <v>13.562878675927294</v>
      </c>
      <c r="AM7" s="24">
        <f t="shared" ref="AM7:AM27" si="10">IFERROR(($E7/Z7),0)</f>
        <v>11.941191777257352</v>
      </c>
      <c r="AN7" s="7">
        <f t="shared" ref="AN7:AN27" ca="1" si="11">IFERROR((AK7/$AK$3),0)</f>
        <v>0.75937878537758818</v>
      </c>
      <c r="AO7" s="7">
        <f t="shared" ref="AO7:AO27" si="12">IFERROR((AL7/$AK$3),0)</f>
        <v>0.7484610560879682</v>
      </c>
      <c r="AP7" s="7">
        <f t="shared" ref="AP7:AP27" si="13">IFERROR((AM7/$AK$3),0)</f>
        <v>0.65896903025595643</v>
      </c>
      <c r="AQ7" s="41" t="e">
        <f t="array" ref="AQ7">MEDIAN(IFERROR(_xll.BDH($A7,"BEST_PE_RATIO","ed-10ay","","per","am","days=a","dts=h","BEST_FPERIOD_OVERRIDE","1BF","array=true")/_xll.BDH($A$3,"BEST_PE_RATIO","ed-10ay","","per","am","days=a","dts=h","BEST_FPERIOD_OVERRIDE","1BF","array=true"),""))</f>
        <v>#NUM!</v>
      </c>
      <c r="AR7" s="7" t="e">
        <f t="shared" ref="AR7:AR26" ca="1" si="14">AN7-$AQ7</f>
        <v>#NUM!</v>
      </c>
      <c r="AS7" s="7" t="e">
        <f t="shared" ref="AS7:AS26" si="15">AO7-$AQ7</f>
        <v>#NUM!</v>
      </c>
      <c r="AT7" s="7" t="e">
        <f t="shared" ref="AT7:AT26" si="16">AP7-$AQ7</f>
        <v>#NUM!</v>
      </c>
      <c r="AU7" s="3"/>
      <c r="AV7" s="2">
        <f>IFERROR(((_xll.BDP(A7,"EPS_BEF_XO_3YR_GEO_GROWTH"))/100),0)</f>
        <v>-8.526754616274046E-2</v>
      </c>
      <c r="AW7" s="2">
        <f>IFERROR(((_xll.BDP(A7,"5YR_AVG_RETURN_ON_INVESTED_CPTL"))/100),0)</f>
        <v>0.11475943046209937</v>
      </c>
      <c r="AX7" s="2">
        <f>IFERROR(((_xll.BDP(A7,"5_YEAR_AVERAGE_ADJUSTED_ROE"))/100),0)</f>
        <v>0.16245566070445411</v>
      </c>
      <c r="AY7" s="2"/>
      <c r="AZ7" s="18" t="str">
        <f>_xll.BDP(A7,"NEXT_FISCAL_YR_END_MONTH")</f>
        <v>05/2017</v>
      </c>
      <c r="BB7" s="37"/>
      <c r="BE7" s="20"/>
    </row>
    <row r="8" spans="1:57" x14ac:dyDescent="0.35">
      <c r="A8" s="49" t="s">
        <v>59</v>
      </c>
      <c r="B8" t="str">
        <f>_xll.BDP(A8,"GICS_SUB_INDUSTRY_NAME")</f>
        <v>Restaurants</v>
      </c>
      <c r="C8" t="str">
        <f>_xll.BDP(A8,"SHORT_NAME")</f>
        <v>STARBUCKS CORP</v>
      </c>
      <c r="E8" s="3">
        <f>_xll.BDP(A8,"LAST_PRICE")</f>
        <v>59.04</v>
      </c>
      <c r="F8" s="4">
        <f>(_xll.BDP(A8,"RT_PX_CHG_PCT_1D"))/100</f>
        <v>1.1825200000000001E-2</v>
      </c>
      <c r="G8" s="5">
        <f>_xll.BDP(A8,"EQY_TURNOVER_REALTIME")</f>
        <v>708978944</v>
      </c>
      <c r="H8" s="2">
        <f>(_xll.BDP(A8,"SHORT_INT_RATIO"))/100</f>
        <v>1.6503959999999998E-2</v>
      </c>
      <c r="I8" s="2"/>
      <c r="J8" s="14"/>
      <c r="K8" s="15"/>
      <c r="L8" s="16"/>
      <c r="M8" s="15"/>
      <c r="N8" s="11">
        <f>_xll.BDP(A8,"EQY_REC_CONS")</f>
        <v>4.5428571701049805</v>
      </c>
      <c r="P8">
        <f>_xll.BDP(A8,"BEST_EEPS_CUR_YR_NUMEST")</f>
        <v>33</v>
      </c>
      <c r="Q8">
        <f>_xll.BDP(A8,"BEST_EEPS_NXT_YR_NUMEST")</f>
        <v>32</v>
      </c>
      <c r="R8">
        <f>_xll.BDP(A8,"BEST_EST_EPS_FY3_NUMEST")</f>
        <v>8</v>
      </c>
      <c r="S8" s="42">
        <f>_xll.BDP(A8,"BEST_EPS_STDDEV","BEST_FPERIOD_OVERRIDE", "bf")</f>
        <v>3.0827586206896549E-2</v>
      </c>
      <c r="T8" s="7">
        <f>_xll.BDP(A8,"BEST_EEPS_FY2_STDDEV")</f>
        <v>3.7999999999999999E-2</v>
      </c>
      <c r="U8" s="7">
        <f>_xll.BDP(A8,"BEST_EEPS_FY3_STDDEV")</f>
        <v>8.7999999999999995E-2</v>
      </c>
      <c r="V8" s="7"/>
      <c r="W8" s="17">
        <f t="shared" si="1"/>
        <v>2.1280000000000001</v>
      </c>
      <c r="X8" s="19">
        <f t="shared" ca="1" si="2"/>
        <v>2.3033424657534245</v>
      </c>
      <c r="Y8" s="17">
        <f t="shared" si="3"/>
        <v>2.448</v>
      </c>
      <c r="Z8" s="17">
        <f t="shared" si="4"/>
        <v>2.8730000000000002</v>
      </c>
      <c r="AA8" s="3">
        <f>_xll.BDP(A8,"BEST_EEPS_CUR_YR")</f>
        <v>2.1280000000000001</v>
      </c>
      <c r="AB8" s="45">
        <f>_xll.BDP(A8,"BEST_EPS","BEST_FPERIOD_OVERRIDE", "bf")</f>
        <v>2.304551724137931</v>
      </c>
      <c r="AC8" s="3">
        <f>_xll.BDP(A8,"BEST_EPS_NXT_YR")</f>
        <v>2.448</v>
      </c>
      <c r="AD8" s="3">
        <f>_xll.BDP(A8,"BEST_EST_EPS_FY3")</f>
        <v>2.8730000000000002</v>
      </c>
      <c r="AE8" s="7">
        <f t="shared" ca="1" si="5"/>
        <v>-5.2472607659037607E-4</v>
      </c>
      <c r="AF8" s="7">
        <f t="shared" si="6"/>
        <v>0</v>
      </c>
      <c r="AG8" s="7">
        <f t="shared" si="7"/>
        <v>0</v>
      </c>
      <c r="AH8" s="22">
        <f t="shared" ref="AH8:AH52" si="17">IFERROR(Y8/W8-1,0)</f>
        <v>0.15037593984962405</v>
      </c>
      <c r="AI8" s="22">
        <f t="shared" ref="AI8:AI52" si="18">IFERROR(Z8/Y8-1,0)</f>
        <v>0.17361111111111116</v>
      </c>
      <c r="AJ8" s="22"/>
      <c r="AK8" s="24">
        <f t="shared" ca="1" si="8"/>
        <v>25.632315158435627</v>
      </c>
      <c r="AL8" s="24">
        <f t="shared" si="9"/>
        <v>24.117647058823529</v>
      </c>
      <c r="AM8" s="24">
        <f t="shared" si="10"/>
        <v>20.549947789766794</v>
      </c>
      <c r="AN8" s="7">
        <f t="shared" ca="1" si="11"/>
        <v>1.4145072098531253</v>
      </c>
      <c r="AO8" s="7">
        <f t="shared" si="12"/>
        <v>1.3309209659187475</v>
      </c>
      <c r="AP8" s="7">
        <f t="shared" si="13"/>
        <v>1.1340391662266252</v>
      </c>
      <c r="AQ8" s="41">
        <f t="array" ref="AQ8">MEDIAN(IFERROR(_xll.BDH($A8,"BEST_PE_RATIO","ed-10ay","","per","am","days=a","dts=h","BEST_FPERIOD_OVERRIDE","1BF","array=true")/_xll.BDH($A$3,"BEST_PE_RATIO","ed-10ay","","per","am","days=a","dts=h","BEST_FPERIOD_OVERRIDE","1BF","array=true"),""))</f>
        <v>1.6257260561398121</v>
      </c>
      <c r="AR8" s="7">
        <f t="shared" ca="1" si="14"/>
        <v>-0.21121884628668686</v>
      </c>
      <c r="AS8" s="7">
        <f t="shared" si="15"/>
        <v>-0.2948050902210646</v>
      </c>
      <c r="AT8" s="7">
        <f t="shared" si="16"/>
        <v>-0.49168688991318699</v>
      </c>
      <c r="AU8" s="3"/>
      <c r="AV8" s="2">
        <f>IFERROR(((_xll.BDP(A8,"EPS_BEF_XO_3YR_GEO_GROWTH"))/100),0)</f>
        <v>6.2558415069108442</v>
      </c>
      <c r="AW8" s="2">
        <f>IFERROR(((_xll.BDP(A8,"5YR_AVG_RETURN_ON_INVESTED_CPTL"))/100),0)</f>
        <v>0.25100137095505665</v>
      </c>
      <c r="AX8" s="2">
        <f>IFERROR(((_xll.BDP(A8,"5_YEAR_AVERAGE_ADJUSTED_ROE"))/100),0)</f>
        <v>0.39765118653341752</v>
      </c>
      <c r="AY8" s="2"/>
      <c r="AZ8" s="18" t="str">
        <f>_xll.BDP(A8,"NEXT_FISCAL_YR_END_MONTH")</f>
        <v>09/2017</v>
      </c>
      <c r="BB8" s="37"/>
      <c r="BE8" s="20"/>
    </row>
    <row r="9" spans="1:57" x14ac:dyDescent="0.35">
      <c r="A9" s="49" t="s">
        <v>60</v>
      </c>
      <c r="B9" t="str">
        <f>_xll.BDP(A9,"GICS_SUB_INDUSTRY_NAME")</f>
        <v>Restaurants</v>
      </c>
      <c r="C9" t="str">
        <f>_xll.BDP(A9,"SHORT_NAME")</f>
        <v>YUM! BRANDS INC</v>
      </c>
      <c r="E9" s="3">
        <f>_xll.BDP(A9,"LAST_PRICE")</f>
        <v>64.540000000000006</v>
      </c>
      <c r="F9" s="4">
        <f>(_xll.BDP(A9,"RT_PX_CHG_PCT_1D"))/100</f>
        <v>9.0681700000000004E-3</v>
      </c>
      <c r="G9" s="5">
        <f>_xll.BDP(A9,"EQY_TURNOVER_REALTIME")</f>
        <v>193948432</v>
      </c>
      <c r="H9" s="2">
        <f>(_xll.BDP(A9,"SHORT_INT_RATIO"))/100</f>
        <v>1.979527E-2</v>
      </c>
      <c r="I9" s="2"/>
      <c r="J9" s="14"/>
      <c r="K9" s="15"/>
      <c r="L9" s="16"/>
      <c r="M9" s="15"/>
      <c r="N9" s="11">
        <f>_xll.BDP(A9,"EQY_REC_CONS")</f>
        <v>3.7857143878936768</v>
      </c>
      <c r="P9">
        <f>_xll.BDP(A9,"BEST_EEPS_CUR_YR_NUMEST")</f>
        <v>23</v>
      </c>
      <c r="Q9">
        <f>_xll.BDP(A9,"BEST_EEPS_NXT_YR_NUMEST")</f>
        <v>23</v>
      </c>
      <c r="R9">
        <f>_xll.BDP(A9,"BEST_EST_EPS_FY3_NUMEST")</f>
        <v>8</v>
      </c>
      <c r="S9" s="42">
        <f>_xll.BDP(A9,"BEST_EPS_STDDEV","BEST_FPERIOD_OVERRIDE", "bf")</f>
        <v>8.2950191570881224E-2</v>
      </c>
      <c r="T9" s="7">
        <f>_xll.BDP(A9,"BEST_EEPS_FY2_STDDEV")</f>
        <v>0.122</v>
      </c>
      <c r="U9" s="7">
        <f>_xll.BDP(A9,"BEST_EEPS_FY3_STDDEV")</f>
        <v>0.122</v>
      </c>
      <c r="V9" s="7"/>
      <c r="W9" s="17">
        <f t="shared" si="1"/>
        <v>2.718</v>
      </c>
      <c r="X9" s="19">
        <f t="shared" ca="1" si="2"/>
        <v>2.8401397260273971</v>
      </c>
      <c r="Y9" s="17">
        <f t="shared" si="3"/>
        <v>3.1270000000000002</v>
      </c>
      <c r="Z9" s="17">
        <f t="shared" si="4"/>
        <v>3.6840000000000002</v>
      </c>
      <c r="AA9" s="3">
        <f>_xll.BDP(A9,"BEST_EEPS_CUR_YR")</f>
        <v>2.718</v>
      </c>
      <c r="AB9" s="45">
        <f>_xll.BDP(A9,"BEST_EPS","BEST_FPERIOD_OVERRIDE", "bf")</f>
        <v>2.8417969348659002</v>
      </c>
      <c r="AC9" s="3">
        <f>_xll.BDP(A9,"BEST_EPS_NXT_YR")</f>
        <v>3.1270000000000002</v>
      </c>
      <c r="AD9" s="3">
        <f>_xll.BDP(A9,"BEST_EST_EPS_FY3")</f>
        <v>3.6840000000000002</v>
      </c>
      <c r="AE9" s="7">
        <f t="shared" ca="1" si="5"/>
        <v>-5.8315526284480335E-4</v>
      </c>
      <c r="AF9" s="7">
        <f t="shared" si="6"/>
        <v>0</v>
      </c>
      <c r="AG9" s="7">
        <f t="shared" si="7"/>
        <v>0</v>
      </c>
      <c r="AH9" s="22">
        <f t="shared" si="17"/>
        <v>0.15047829286239889</v>
      </c>
      <c r="AI9" s="22">
        <f t="shared" si="18"/>
        <v>0.1781259993604094</v>
      </c>
      <c r="AJ9" s="22"/>
      <c r="AK9" s="24">
        <f t="shared" ca="1" si="8"/>
        <v>22.724234096142293</v>
      </c>
      <c r="AL9" s="24">
        <f t="shared" si="9"/>
        <v>20.639590661976335</v>
      </c>
      <c r="AM9" s="24">
        <f t="shared" si="10"/>
        <v>17.519001085776331</v>
      </c>
      <c r="AN9" s="7">
        <f t="shared" ca="1" si="11"/>
        <v>1.2540261294659134</v>
      </c>
      <c r="AO9" s="7">
        <f t="shared" si="12"/>
        <v>1.1389860658050899</v>
      </c>
      <c r="AP9" s="7">
        <f t="shared" si="13"/>
        <v>0.96677780341273511</v>
      </c>
      <c r="AQ9" s="41">
        <f t="array" ref="AQ9">MEDIAN(IFERROR(_xll.BDH($A9,"BEST_PE_RATIO","ed-10ay","","per","am","days=a","dts=h","BEST_FPERIOD_OVERRIDE","1BF","array=true")/_xll.BDH($A$3,"BEST_PE_RATIO","ed-10ay","","per","am","days=a","dts=h","BEST_FPERIOD_OVERRIDE","1BF","array=true"),""))</f>
        <v>0.95726768755698421</v>
      </c>
      <c r="AR9" s="7">
        <f t="shared" ca="1" si="14"/>
        <v>0.29675844190892919</v>
      </c>
      <c r="AS9" s="7">
        <f t="shared" si="15"/>
        <v>0.18171837824810566</v>
      </c>
      <c r="AT9" s="7">
        <f t="shared" si="16"/>
        <v>9.5101158557509002E-3</v>
      </c>
      <c r="AU9" s="3"/>
      <c r="AV9" s="2">
        <f>IFERROR(((_xll.BDP(A9,"EPS_BEF_XO_3YR_GEO_GROWTH"))/100),0)</f>
        <v>1.4988603826513458E-2</v>
      </c>
      <c r="AW9" s="2">
        <f>IFERROR(((_xll.BDP(A9,"5YR_AVG_RETURN_ON_INVESTED_CPTL"))/100),0)</f>
        <v>0.27349760269069817</v>
      </c>
      <c r="AX9" s="2">
        <f>IFERROR(((_xll.BDP(A9,"5_YEAR_AVERAGE_ADJUSTED_ROE"))/100),0)</f>
        <v>0</v>
      </c>
      <c r="AY9" s="2"/>
      <c r="AZ9" s="18" t="str">
        <f>_xll.BDP(A9,"NEXT_FISCAL_YR_END_MONTH")</f>
        <v>12/2017</v>
      </c>
      <c r="BB9" s="37"/>
      <c r="BE9" s="20"/>
    </row>
    <row r="10" spans="1:57" x14ac:dyDescent="0.35">
      <c r="A10" s="49" t="s">
        <v>61</v>
      </c>
      <c r="B10" t="str">
        <f>_xll.BDP(A10,"GICS_SUB_INDUSTRY_NAME")</f>
        <v>Restaurants</v>
      </c>
      <c r="C10" t="str">
        <f>_xll.BDP(A10,"SHORT_NAME")</f>
        <v>CHIPOTLE MEXICAN</v>
      </c>
      <c r="E10" s="3">
        <f>_xll.BDP(A10,"LAST_PRICE")</f>
        <v>476.96</v>
      </c>
      <c r="F10" s="4">
        <f>(_xll.BDP(A10,"RT_PX_CHG_PCT_1D"))/100</f>
        <v>1.8035900000000001E-2</v>
      </c>
      <c r="G10" s="5">
        <f>_xll.BDP(A10,"EQY_TURNOVER_REALTIME")</f>
        <v>526586461.5</v>
      </c>
      <c r="H10" s="2">
        <f>(_xll.BDP(A10,"SHORT_INT_RATIO"))/100</f>
        <v>5.0787590000000001E-2</v>
      </c>
      <c r="I10" s="2"/>
      <c r="J10" s="14"/>
      <c r="K10" s="15"/>
      <c r="L10" s="16"/>
      <c r="M10" s="15"/>
      <c r="N10" s="11">
        <f>_xll.BDP(A10,"EQY_REC_CONS")</f>
        <v>3.2285714149475098</v>
      </c>
      <c r="P10">
        <f>_xll.BDP(A10,"BEST_EEPS_CUR_YR_NUMEST")</f>
        <v>34</v>
      </c>
      <c r="Q10">
        <f>_xll.BDP(A10,"BEST_EEPS_NXT_YR_NUMEST")</f>
        <v>34</v>
      </c>
      <c r="R10">
        <f>_xll.BDP(A10,"BEST_EST_EPS_FY3_NUMEST")</f>
        <v>8</v>
      </c>
      <c r="S10" s="42">
        <f>_xll.BDP(A10,"BEST_EPS_STDDEV","BEST_FPERIOD_OVERRIDE", "bf")</f>
        <v>0.96383524904214557</v>
      </c>
      <c r="T10" s="7">
        <f>_xll.BDP(A10,"BEST_EEPS_FY2_STDDEV")</f>
        <v>1.2330000000000001</v>
      </c>
      <c r="U10" s="7">
        <f>_xll.BDP(A10,"BEST_EEPS_FY3_STDDEV")</f>
        <v>1.504</v>
      </c>
      <c r="V10" s="7"/>
      <c r="W10" s="17">
        <f t="shared" si="1"/>
        <v>8.0760000000000005</v>
      </c>
      <c r="X10" s="19">
        <f t="shared" ca="1" si="2"/>
        <v>9.1728684931506859</v>
      </c>
      <c r="Y10" s="17">
        <f t="shared" si="3"/>
        <v>11.749000000000001</v>
      </c>
      <c r="Z10" s="17">
        <f t="shared" si="4"/>
        <v>14.22</v>
      </c>
      <c r="AA10" s="3">
        <f>_xll.BDP(A10,"BEST_EEPS_CUR_YR")</f>
        <v>8.0760000000000005</v>
      </c>
      <c r="AB10" s="45">
        <f>_xll.BDP(A10,"BEST_EPS","BEST_FPERIOD_OVERRIDE", "bf")</f>
        <v>9.1877509578544068</v>
      </c>
      <c r="AC10" s="3">
        <f>_xll.BDP(A10,"BEST_EPS_NXT_YR")</f>
        <v>11.749000000000001</v>
      </c>
      <c r="AD10" s="3">
        <f>_xll.BDP(A10,"BEST_EST_EPS_FY3")</f>
        <v>14.22</v>
      </c>
      <c r="AE10" s="7">
        <f t="shared" ca="1" si="5"/>
        <v>-1.6198158583083933E-3</v>
      </c>
      <c r="AF10" s="7">
        <f t="shared" si="6"/>
        <v>0</v>
      </c>
      <c r="AG10" s="7">
        <f t="shared" si="7"/>
        <v>0</v>
      </c>
      <c r="AH10" s="22">
        <f t="shared" si="17"/>
        <v>0.45480435859336299</v>
      </c>
      <c r="AI10" s="22">
        <f t="shared" si="18"/>
        <v>0.2103157715550259</v>
      </c>
      <c r="AJ10" s="22"/>
      <c r="AK10" s="24">
        <f t="shared" ca="1" si="8"/>
        <v>51.996820880637557</v>
      </c>
      <c r="AL10" s="24">
        <f t="shared" si="9"/>
        <v>40.595795386841431</v>
      </c>
      <c r="AM10" s="24">
        <f t="shared" si="10"/>
        <v>33.541490857946549</v>
      </c>
      <c r="AN10" s="7">
        <f t="shared" ca="1" si="11"/>
        <v>2.869420010267703</v>
      </c>
      <c r="AO10" s="7">
        <f t="shared" si="12"/>
        <v>2.2402598013278348</v>
      </c>
      <c r="AP10" s="7">
        <f t="shared" si="13"/>
        <v>1.8509713365542002</v>
      </c>
      <c r="AQ10" s="41">
        <f t="array" ref="AQ10">MEDIAN(IFERROR(_xll.BDH($A10,"BEST_PE_RATIO","ed-10ay","","per","am","days=a","dts=h","BEST_FPERIOD_OVERRIDE","1BF","array=true")/_xll.BDH($A$3,"BEST_PE_RATIO","ed-10ay","","per","am","days=a","dts=h","BEST_FPERIOD_OVERRIDE","1BF","array=true"),""))</f>
        <v>2.4821698194272246</v>
      </c>
      <c r="AR10" s="7">
        <f t="shared" ca="1" si="14"/>
        <v>0.3872501908404784</v>
      </c>
      <c r="AS10" s="7">
        <f t="shared" si="15"/>
        <v>-0.24191001809938983</v>
      </c>
      <c r="AT10" s="7">
        <f t="shared" si="16"/>
        <v>-0.63119848287302438</v>
      </c>
      <c r="AU10" s="3"/>
      <c r="AV10" s="2">
        <f>IFERROR(((_xll.BDP(A10,"EPS_BEF_XO_3YR_GEO_GROWTH"))/100),0)</f>
        <v>-0.58068894589205355</v>
      </c>
      <c r="AW10" s="2">
        <f>IFERROR(((_xll.BDP(A10,"5YR_AVG_RETURN_ON_INVESTED_CPTL"))/100),0)</f>
        <v>0.19304302254576877</v>
      </c>
      <c r="AX10" s="2">
        <f>IFERROR(((_xll.BDP(A10,"5_YEAR_AVERAGE_ADJUSTED_ROE"))/100),0)</f>
        <v>0.19845713256413458</v>
      </c>
      <c r="AY10" s="2"/>
      <c r="AZ10" s="18" t="str">
        <f>_xll.BDP(A10,"NEXT_FISCAL_YR_END_MONTH")</f>
        <v>12/2017</v>
      </c>
      <c r="BB10" s="37"/>
      <c r="BE10" s="20"/>
    </row>
    <row r="11" spans="1:57" x14ac:dyDescent="0.35">
      <c r="A11" s="49" t="s">
        <v>62</v>
      </c>
      <c r="B11" t="str">
        <f>_xll.BDP(A11,"GICS_SUB_INDUSTRY_NAME")</f>
        <v>Restaurants</v>
      </c>
      <c r="C11" t="str">
        <f>_xll.BDP(A11,"SHORT_NAME")</f>
        <v>YUM CHINA HO</v>
      </c>
      <c r="E11" s="3">
        <f>_xll.BDP(A11,"LAST_PRICE")</f>
        <v>33.01</v>
      </c>
      <c r="F11" s="4">
        <f>(_xll.BDP(A11,"RT_PX_CHG_PCT_1D"))/100</f>
        <v>7.63126E-3</v>
      </c>
      <c r="G11" s="5">
        <f>_xll.BDP(A11,"EQY_TURNOVER_REALTIME")</f>
        <v>111766544.83691406</v>
      </c>
      <c r="H11" s="2">
        <f>(_xll.BDP(A11,"SHORT_INT_RATIO"))/100</f>
        <v>2.1436760000000003E-2</v>
      </c>
      <c r="I11" s="2"/>
      <c r="J11" s="14"/>
      <c r="K11" s="15"/>
      <c r="L11" s="16"/>
      <c r="M11" s="15"/>
      <c r="N11" s="11">
        <f>_xll.BDP(A11,"EQY_REC_CONS")</f>
        <v>4.3636364936828613</v>
      </c>
      <c r="P11">
        <f>_xll.BDP(A11,"BEST_EEPS_CUR_YR_NUMEST")</f>
        <v>8</v>
      </c>
      <c r="Q11">
        <f>_xll.BDP(A11,"BEST_EEPS_NXT_YR_NUMEST")</f>
        <v>8</v>
      </c>
      <c r="R11">
        <f>_xll.BDP(A11,"BEST_EST_EPS_FY3_NUMEST")</f>
        <v>6</v>
      </c>
      <c r="S11" s="42">
        <f>_xll.BDP(A11,"BEST_EPS_STDDEV","BEST_FPERIOD_OVERRIDE", "bf")</f>
        <v>8.6961685823754797E-2</v>
      </c>
      <c r="T11" s="7">
        <f>_xll.BDP(A11,"BEST_EEPS_FY2_STDDEV")</f>
        <v>0.10300000000000001</v>
      </c>
      <c r="U11" s="7">
        <f>_xll.BDP(A11,"BEST_EEPS_FY3_STDDEV")</f>
        <v>0.14599999999999999</v>
      </c>
      <c r="V11" s="7"/>
      <c r="W11" s="17">
        <f t="shared" si="1"/>
        <v>1.405</v>
      </c>
      <c r="X11" s="19">
        <f t="shared" ca="1" si="2"/>
        <v>1.4632328767123288</v>
      </c>
      <c r="Y11" s="17">
        <f t="shared" si="3"/>
        <v>1.6</v>
      </c>
      <c r="Z11" s="17">
        <f t="shared" si="4"/>
        <v>1.8029999999999999</v>
      </c>
      <c r="AA11" s="3">
        <f>_xll.BDP(A11,"BEST_EEPS_CUR_YR")</f>
        <v>1.405</v>
      </c>
      <c r="AB11" s="45">
        <f>_xll.BDP(A11,"BEST_EPS","BEST_FPERIOD_OVERRIDE", "bf")</f>
        <v>1.4640229885057472</v>
      </c>
      <c r="AC11" s="3">
        <f>_xll.BDP(A11,"BEST_EPS_NXT_YR")</f>
        <v>1.6</v>
      </c>
      <c r="AD11" s="3">
        <f>_xll.BDP(A11,"BEST_EST_EPS_FY3")</f>
        <v>1.8029999999999999</v>
      </c>
      <c r="AE11" s="7">
        <f t="shared" ca="1" si="5"/>
        <v>-5.3968537353688006E-4</v>
      </c>
      <c r="AF11" s="7">
        <f t="shared" si="6"/>
        <v>0</v>
      </c>
      <c r="AG11" s="7">
        <f t="shared" si="7"/>
        <v>0</v>
      </c>
      <c r="AH11" s="22">
        <f t="shared" si="17"/>
        <v>0.13879003558718872</v>
      </c>
      <c r="AI11" s="22">
        <f t="shared" si="18"/>
        <v>0.12687499999999985</v>
      </c>
      <c r="AJ11" s="22"/>
      <c r="AK11" s="24">
        <f t="shared" ca="1" si="8"/>
        <v>22.559635260635108</v>
      </c>
      <c r="AL11" s="24">
        <f t="shared" si="9"/>
        <v>20.631249999999998</v>
      </c>
      <c r="AM11" s="24">
        <f t="shared" si="10"/>
        <v>18.308374930671103</v>
      </c>
      <c r="AN11" s="7">
        <f t="shared" ca="1" si="11"/>
        <v>1.2449428204429389</v>
      </c>
      <c r="AO11" s="7">
        <f t="shared" si="12"/>
        <v>1.1385257903119261</v>
      </c>
      <c r="AP11" s="7">
        <f t="shared" si="13"/>
        <v>1.0103390263444714</v>
      </c>
      <c r="AQ11" s="41">
        <f t="array" ref="AQ11">MEDIAN(IFERROR(_xll.BDH($A11,"BEST_PE_RATIO","ed-10ay","","per","am","days=a","dts=h","BEST_FPERIOD_OVERRIDE","1BF","array=true")/_xll.BDH($A$3,"BEST_PE_RATIO","ed-10ay","","per","am","days=a","dts=h","BEST_FPERIOD_OVERRIDE","1BF","array=true"),""))</f>
        <v>1.1343791827829164</v>
      </c>
      <c r="AR11" s="7">
        <f t="shared" ca="1" si="14"/>
        <v>0.11056363766002253</v>
      </c>
      <c r="AS11" s="7">
        <f t="shared" si="15"/>
        <v>4.1466075290097493E-3</v>
      </c>
      <c r="AT11" s="7">
        <f t="shared" si="16"/>
        <v>-0.12404015643844502</v>
      </c>
      <c r="AU11" s="3"/>
      <c r="AV11" s="2">
        <f>IFERROR(((_xll.BDP(A11,"EPS_BEF_XO_3YR_GEO_GROWTH"))/100),0)</f>
        <v>0</v>
      </c>
      <c r="AW11" s="2">
        <f>IFERROR(((_xll.BDP(A11,"5YR_AVG_RETURN_ON_INVESTED_CPTL"))/100),0)</f>
        <v>0</v>
      </c>
      <c r="AX11" s="2">
        <f>IFERROR(((_xll.BDP(A11,"5_YEAR_AVERAGE_ADJUSTED_ROE"))/100),0)</f>
        <v>0</v>
      </c>
      <c r="AY11" s="2"/>
      <c r="AZ11" s="18" t="str">
        <f>_xll.BDP(A11,"NEXT_FISCAL_YR_END_MONTH")</f>
        <v>12/2017</v>
      </c>
      <c r="BB11" s="37"/>
      <c r="BE11" s="20"/>
    </row>
    <row r="12" spans="1:57" x14ac:dyDescent="0.35">
      <c r="A12" s="49" t="s">
        <v>63</v>
      </c>
      <c r="B12" t="str">
        <f>_xll.BDP(A12,"GICS_SUB_INDUSTRY_NAME")</f>
        <v>Restaurants</v>
      </c>
      <c r="C12" t="str">
        <f>_xll.BDP(A12,"SHORT_NAME")</f>
        <v>DARDEN RESTAURAN</v>
      </c>
      <c r="E12" s="3">
        <f>_xll.BDP(A12,"LAST_PRICE")</f>
        <v>83.04</v>
      </c>
      <c r="F12" s="4">
        <f>(_xll.BDP(A12,"RT_PX_CHG_PCT_1D"))/100</f>
        <v>3.8684700000000002E-3</v>
      </c>
      <c r="G12" s="5">
        <f>_xll.BDP(A12,"EQY_TURNOVER_REALTIME")</f>
        <v>86193417.358718872</v>
      </c>
      <c r="H12" s="2">
        <f>(_xll.BDP(A12,"SHORT_INT_RATIO"))/100</f>
        <v>4.1000599999999998E-2</v>
      </c>
      <c r="I12" s="2"/>
      <c r="J12" s="14"/>
      <c r="K12" s="15"/>
      <c r="L12" s="16"/>
      <c r="M12" s="15"/>
      <c r="N12" s="11">
        <f>_xll.BDP(A12,"EQY_REC_CONS")</f>
        <v>3.5925924777984619</v>
      </c>
      <c r="P12">
        <f>_xll.BDP(A12,"BEST_EEPS_CUR_YR_NUMEST")</f>
        <v>27</v>
      </c>
      <c r="Q12">
        <f>_xll.BDP(A12,"BEST_EEPS_NXT_YR_NUMEST")</f>
        <v>27</v>
      </c>
      <c r="R12">
        <f>_xll.BDP(A12,"BEST_EST_EPS_FY3_NUMEST")</f>
        <v>11</v>
      </c>
      <c r="S12" s="42">
        <f>_xll.BDP(A12,"BEST_EPS_STDDEV","BEST_FPERIOD_OVERRIDE", "bf")</f>
        <v>9.7655172413793109E-2</v>
      </c>
      <c r="T12" s="7">
        <f>_xll.BDP(A12,"BEST_EEPS_FY2_STDDEV")</f>
        <v>0.108</v>
      </c>
      <c r="U12" s="7">
        <f>_xll.BDP(A12,"BEST_EEPS_FY3_STDDEV")</f>
        <v>0.27500000000000002</v>
      </c>
      <c r="V12" s="7"/>
      <c r="W12" s="17">
        <f t="shared" si="1"/>
        <v>3.984</v>
      </c>
      <c r="X12" s="19">
        <f t="shared" ca="1" si="2"/>
        <v>4.328238356164384</v>
      </c>
      <c r="Y12" s="17">
        <f t="shared" si="3"/>
        <v>4.3730000000000002</v>
      </c>
      <c r="Z12" s="17">
        <f t="shared" si="4"/>
        <v>4.7149999999999999</v>
      </c>
      <c r="AA12" s="3">
        <f>_xll.BDP(A12,"BEST_EEPS_CUR_YR")</f>
        <v>3.984</v>
      </c>
      <c r="AB12" s="45">
        <f>_xll.BDP(A12,"BEST_EPS","BEST_FPERIOD_OVERRIDE", "bf")</f>
        <v>4.3282873563218391</v>
      </c>
      <c r="AC12" s="3">
        <f>_xll.BDP(A12,"BEST_EPS_NXT_YR")</f>
        <v>4.3730000000000002</v>
      </c>
      <c r="AD12" s="3">
        <f>_xll.BDP(A12,"BEST_EST_EPS_FY3")</f>
        <v>4.7149999999999999</v>
      </c>
      <c r="AE12" s="7">
        <f t="shared" ca="1" si="5"/>
        <v>-1.1320911349255169E-5</v>
      </c>
      <c r="AF12" s="7">
        <f t="shared" si="6"/>
        <v>0</v>
      </c>
      <c r="AG12" s="7">
        <f t="shared" si="7"/>
        <v>0</v>
      </c>
      <c r="AH12" s="22">
        <f t="shared" si="17"/>
        <v>9.7640562248995977E-2</v>
      </c>
      <c r="AI12" s="22">
        <f t="shared" si="18"/>
        <v>7.8207180425337253E-2</v>
      </c>
      <c r="AJ12" s="22"/>
      <c r="AK12" s="24">
        <f t="shared" ca="1" si="8"/>
        <v>19.185634700947645</v>
      </c>
      <c r="AL12" s="24">
        <f t="shared" si="9"/>
        <v>18.989252229590669</v>
      </c>
      <c r="AM12" s="24">
        <f t="shared" si="10"/>
        <v>17.611876988335101</v>
      </c>
      <c r="AN12" s="7">
        <f t="shared" ca="1" si="11"/>
        <v>1.0587501925735152</v>
      </c>
      <c r="AO12" s="7">
        <f t="shared" si="12"/>
        <v>1.0479129186126495</v>
      </c>
      <c r="AP12" s="7">
        <f t="shared" si="13"/>
        <v>0.97190311624456338</v>
      </c>
      <c r="AQ12" s="41">
        <f t="array" ref="AQ12">MEDIAN(IFERROR(_xll.BDH($A12,"BEST_PE_RATIO","ed-10ay","","per","am","days=a","dts=h","BEST_FPERIOD_OVERRIDE","1BF","array=true")/_xll.BDH($A$3,"BEST_PE_RATIO","ed-10ay","","per","am","days=a","dts=h","BEST_FPERIOD_OVERRIDE","1BF","array=true"),""))</f>
        <v>0.93617325551255348</v>
      </c>
      <c r="AR12" s="7">
        <f t="shared" ca="1" si="14"/>
        <v>0.12257693706096173</v>
      </c>
      <c r="AS12" s="7">
        <f t="shared" si="15"/>
        <v>0.11173966310009598</v>
      </c>
      <c r="AT12" s="7">
        <f t="shared" si="16"/>
        <v>3.5729860732009899E-2</v>
      </c>
      <c r="AU12" s="3"/>
      <c r="AV12" s="2">
        <f>IFERROR(((_xll.BDP(A12,"EPS_BEF_XO_3YR_GEO_GROWTH"))/100),0)</f>
        <v>0.15294987997504483</v>
      </c>
      <c r="AW12" s="2">
        <f>IFERROR(((_xll.BDP(A12,"5YR_AVG_RETURN_ON_INVESTED_CPTL"))/100),0)</f>
        <v>0.10052076144216603</v>
      </c>
      <c r="AX12" s="2">
        <f>IFERROR(((_xll.BDP(A12,"5_YEAR_AVERAGE_ADJUSTED_ROE"))/100),0)</f>
        <v>0.17193992220127252</v>
      </c>
      <c r="AY12" s="2"/>
      <c r="AZ12" s="18" t="str">
        <f>_xll.BDP(A12,"NEXT_FISCAL_YR_END_MONTH")</f>
        <v>05/2017</v>
      </c>
      <c r="BB12" s="37"/>
      <c r="BE12" s="20"/>
    </row>
    <row r="13" spans="1:57" x14ac:dyDescent="0.35">
      <c r="A13" s="49" t="s">
        <v>64</v>
      </c>
      <c r="B13" t="str">
        <f>_xll.BDP(A13,"GICS_SUB_INDUSTRY_NAME")</f>
        <v>Restaurants</v>
      </c>
      <c r="C13" t="str">
        <f>_xll.BDP(A13,"SHORT_NAME")</f>
        <v>ARAMARK</v>
      </c>
      <c r="E13" s="3">
        <f>_xll.BDP(A13,"LAST_PRICE")</f>
        <v>36.270000000000003</v>
      </c>
      <c r="F13" s="4">
        <f>(_xll.BDP(A13,"RT_PX_CHG_PCT_1D"))/100</f>
        <v>-3.57143E-3</v>
      </c>
      <c r="G13" s="5">
        <f>_xll.BDP(A13,"EQY_TURNOVER_REALTIME")</f>
        <v>48332856</v>
      </c>
      <c r="H13" s="2">
        <f>(_xll.BDP(A13,"SHORT_INT_RATIO"))/100</f>
        <v>2.6318169999999998E-2</v>
      </c>
      <c r="I13" s="2"/>
      <c r="J13" s="14"/>
      <c r="K13" s="15"/>
      <c r="L13" s="16"/>
      <c r="M13" s="15"/>
      <c r="N13" s="11">
        <f>_xll.BDP(A13,"EQY_REC_CONS")</f>
        <v>4.5</v>
      </c>
      <c r="P13">
        <f>_xll.BDP(A13,"BEST_EEPS_CUR_YR_NUMEST")</f>
        <v>10</v>
      </c>
      <c r="Q13">
        <f>_xll.BDP(A13,"BEST_EEPS_NXT_YR_NUMEST")</f>
        <v>10</v>
      </c>
      <c r="R13">
        <f>_xll.BDP(A13,"BEST_EST_EPS_FY3_NUMEST")</f>
        <v>3</v>
      </c>
      <c r="S13" s="42">
        <f>_xll.BDP(A13,"BEST_EPS_STDDEV","BEST_FPERIOD_OVERRIDE", "bf")</f>
        <v>2.6586206896551726E-2</v>
      </c>
      <c r="T13" s="7">
        <f>_xll.BDP(A13,"BEST_EEPS_FY2_STDDEV")</f>
        <v>3.6000000000000004E-2</v>
      </c>
      <c r="U13" s="7">
        <f>_xll.BDP(A13,"BEST_EEPS_FY3_STDDEV")</f>
        <v>5.5E-2</v>
      </c>
      <c r="V13" s="7"/>
      <c r="W13" s="17">
        <f t="shared" si="1"/>
        <v>1.911</v>
      </c>
      <c r="X13" s="19">
        <f t="shared" ca="1" si="2"/>
        <v>2.0534657534246574</v>
      </c>
      <c r="Y13" s="17">
        <f t="shared" si="3"/>
        <v>2.1710000000000003</v>
      </c>
      <c r="Z13" s="17">
        <f t="shared" si="4"/>
        <v>2.4130000000000003</v>
      </c>
      <c r="AA13" s="3">
        <f>_xll.BDP(A13,"BEST_EEPS_CUR_YR")</f>
        <v>1.911</v>
      </c>
      <c r="AB13" s="45">
        <f>_xll.BDP(A13,"BEST_EPS","BEST_FPERIOD_OVERRIDE", "bf")</f>
        <v>2.054448275862069</v>
      </c>
      <c r="AC13" s="3">
        <f>_xll.BDP(A13,"BEST_EPS_NXT_YR")</f>
        <v>2.1710000000000003</v>
      </c>
      <c r="AD13" s="3">
        <f>_xll.BDP(A13,"BEST_EST_EPS_FY3")</f>
        <v>2.4130000000000003</v>
      </c>
      <c r="AE13" s="7">
        <f t="shared" ca="1" si="5"/>
        <v>-4.7824150598263504E-4</v>
      </c>
      <c r="AF13" s="7">
        <f t="shared" si="6"/>
        <v>0</v>
      </c>
      <c r="AG13" s="7">
        <f t="shared" si="7"/>
        <v>0</v>
      </c>
      <c r="AH13" s="22">
        <f t="shared" si="17"/>
        <v>0.13605442176870763</v>
      </c>
      <c r="AI13" s="22">
        <f t="shared" si="18"/>
        <v>0.11146936895439885</v>
      </c>
      <c r="AJ13" s="22"/>
      <c r="AK13" s="24">
        <f t="shared" ca="1" si="8"/>
        <v>17.66282195819964</v>
      </c>
      <c r="AL13" s="24">
        <f t="shared" si="9"/>
        <v>16.706586826347305</v>
      </c>
      <c r="AM13" s="24">
        <f t="shared" si="10"/>
        <v>15.031081641110651</v>
      </c>
      <c r="AN13" s="7">
        <f t="shared" ca="1" si="11"/>
        <v>0.97471449035313373</v>
      </c>
      <c r="AO13" s="7">
        <f t="shared" si="12"/>
        <v>0.92194510608333868</v>
      </c>
      <c r="AP13" s="7">
        <f t="shared" si="13"/>
        <v>0.82948314351716879</v>
      </c>
      <c r="AQ13" s="41">
        <f t="array" ref="AQ13">MEDIAN(IFERROR(_xll.BDH($A13,"BEST_PE_RATIO","ed-10ay","","per","am","days=a","dts=h","BEST_FPERIOD_OVERRIDE","1BF","array=true")/_xll.BDH($A$3,"BEST_PE_RATIO","ed-10ay","","per","am","days=a","dts=h","BEST_FPERIOD_OVERRIDE","1BF","array=true"),""))</f>
        <v>1.1075219744071503</v>
      </c>
      <c r="AR13" s="7">
        <f t="shared" ca="1" si="14"/>
        <v>-0.13280748405401654</v>
      </c>
      <c r="AS13" s="7">
        <f t="shared" si="15"/>
        <v>-0.18557686832381159</v>
      </c>
      <c r="AT13" s="7">
        <f t="shared" si="16"/>
        <v>-0.27803883088998149</v>
      </c>
      <c r="AU13" s="3"/>
      <c r="AV13" s="2">
        <f>IFERROR(((_xll.BDP(A13,"EPS_BEF_XO_3YR_GEO_GROWTH"))/100),0)</f>
        <v>0.50369459620497481</v>
      </c>
      <c r="AW13" s="2">
        <f>IFERROR(((_xll.BDP(A13,"5YR_AVG_RETURN_ON_INVESTED_CPTL"))/100),0)</f>
        <v>5.9742043268187238E-2</v>
      </c>
      <c r="AX13" s="2">
        <f>IFERROR(((_xll.BDP(A13,"5_YEAR_AVERAGE_ADJUSTED_ROE"))/100),0)</f>
        <v>0.1484117822703549</v>
      </c>
      <c r="AY13" s="2"/>
      <c r="AZ13" s="18" t="str">
        <f>_xll.BDP(A13,"NEXT_FISCAL_YR_END_MONTH")</f>
        <v>09/2017</v>
      </c>
      <c r="BB13" s="37"/>
      <c r="BE13" s="20"/>
    </row>
    <row r="14" spans="1:57" x14ac:dyDescent="0.35">
      <c r="A14" s="49" t="s">
        <v>65</v>
      </c>
      <c r="B14" t="str">
        <f>_xll.BDP(A14,"GICS_SUB_INDUSTRY_NAME")</f>
        <v>Restaurants</v>
      </c>
      <c r="C14" t="str">
        <f>_xll.BDP(A14,"SHORT_NAME")</f>
        <v>DOMINO'S PIZZA</v>
      </c>
      <c r="E14" s="3">
        <f>_xll.BDP(A14,"LAST_PRICE")</f>
        <v>175.71</v>
      </c>
      <c r="F14" s="4">
        <f>(_xll.BDP(A14,"RT_PX_CHG_PCT_1D"))/100</f>
        <v>-5.2086299999999997E-3</v>
      </c>
      <c r="G14" s="5">
        <f>_xll.BDP(A14,"EQY_TURNOVER_REALTIME")</f>
        <v>171209308.33081055</v>
      </c>
      <c r="H14" s="2">
        <f>(_xll.BDP(A14,"SHORT_INT_RATIO"))/100</f>
        <v>5.145106E-2</v>
      </c>
      <c r="I14" s="2"/>
      <c r="J14" s="14"/>
      <c r="K14" s="15"/>
      <c r="L14" s="16"/>
      <c r="M14" s="15"/>
      <c r="N14" s="11">
        <f>_xll.BDP(A14,"EQY_REC_CONS")</f>
        <v>3.6666667461395264</v>
      </c>
      <c r="P14">
        <f>_xll.BDP(A14,"BEST_EEPS_CUR_YR_NUMEST")</f>
        <v>18</v>
      </c>
      <c r="Q14">
        <f>_xll.BDP(A14,"BEST_EEPS_NXT_YR_NUMEST")</f>
        <v>17</v>
      </c>
      <c r="R14">
        <f>_xll.BDP(A14,"BEST_EST_EPS_FY3_NUMEST")</f>
        <v>6</v>
      </c>
      <c r="S14" s="42">
        <f>_xll.BDP(A14,"BEST_EPS_STDDEV","BEST_FPERIOD_OVERRIDE", "bf")</f>
        <v>0.13122988505747127</v>
      </c>
      <c r="T14" s="7">
        <f>_xll.BDP(A14,"BEST_EEPS_FY2_STDDEV")</f>
        <v>0.217</v>
      </c>
      <c r="U14" s="7">
        <f>_xll.BDP(A14,"BEST_EEPS_FY3_STDDEV")</f>
        <v>0.433</v>
      </c>
      <c r="V14" s="7"/>
      <c r="W14" s="17">
        <f t="shared" si="1"/>
        <v>5.2309999999999999</v>
      </c>
      <c r="X14" s="19">
        <f t="shared" ca="1" si="2"/>
        <v>5.5362</v>
      </c>
      <c r="Y14" s="17">
        <f t="shared" si="3"/>
        <v>6.2530000000000001</v>
      </c>
      <c r="Z14" s="17">
        <f t="shared" si="4"/>
        <v>7.5049999999999999</v>
      </c>
      <c r="AA14" s="3">
        <f>_xll.BDP(A14,"BEST_EEPS_CUR_YR")</f>
        <v>5.2309999999999999</v>
      </c>
      <c r="AB14" s="45">
        <f>_xll.BDP(A14,"BEST_EPS","BEST_FPERIOD_OVERRIDE", "bf")</f>
        <v>5.5403409961685819</v>
      </c>
      <c r="AC14" s="3">
        <f>_xll.BDP(A14,"BEST_EPS_NXT_YR")</f>
        <v>6.2530000000000001</v>
      </c>
      <c r="AD14" s="3">
        <f>_xll.BDP(A14,"BEST_EST_EPS_FY3")</f>
        <v>7.5049999999999999</v>
      </c>
      <c r="AE14" s="7">
        <f t="shared" ca="1" si="5"/>
        <v>-7.4742622727475005E-4</v>
      </c>
      <c r="AF14" s="7">
        <f t="shared" si="6"/>
        <v>0</v>
      </c>
      <c r="AG14" s="7">
        <f t="shared" si="7"/>
        <v>0</v>
      </c>
      <c r="AH14" s="22">
        <f t="shared" si="17"/>
        <v>0.19537373351175691</v>
      </c>
      <c r="AI14" s="22">
        <f t="shared" si="18"/>
        <v>0.2002238925315849</v>
      </c>
      <c r="AJ14" s="22"/>
      <c r="AK14" s="24">
        <f t="shared" ca="1" si="8"/>
        <v>31.73837650373903</v>
      </c>
      <c r="AL14" s="24">
        <f t="shared" si="9"/>
        <v>28.100111946265795</v>
      </c>
      <c r="AM14" s="24">
        <f t="shared" si="10"/>
        <v>23.412391738840775</v>
      </c>
      <c r="AN14" s="7">
        <f t="shared" ca="1" si="11"/>
        <v>1.751467322248383</v>
      </c>
      <c r="AO14" s="7">
        <f t="shared" si="12"/>
        <v>1.5506914104320322</v>
      </c>
      <c r="AP14" s="7">
        <f t="shared" si="13"/>
        <v>1.2920017840681541</v>
      </c>
      <c r="AQ14" s="41">
        <f t="array" ref="AQ14">MEDIAN(IFERROR(_xll.BDH($A14,"BEST_PE_RATIO","ed-10ay","","per","am","days=a","dts=h","BEST_FPERIOD_OVERRIDE","1BF","array=true")/_xll.BDH($A$3,"BEST_PE_RATIO","ed-10ay","","per","am","days=a","dts=h","BEST_FPERIOD_OVERRIDE","1BF","array=true"),""))</f>
        <v>1.3825503355704698</v>
      </c>
      <c r="AR14" s="7">
        <f t="shared" ca="1" si="14"/>
        <v>0.36891698667791317</v>
      </c>
      <c r="AS14" s="7">
        <f t="shared" si="15"/>
        <v>0.16814107486156238</v>
      </c>
      <c r="AT14" s="7">
        <f t="shared" si="16"/>
        <v>-9.0548551502315666E-2</v>
      </c>
      <c r="AU14" s="3"/>
      <c r="AV14" s="2">
        <f>IFERROR(((_xll.BDP(A14,"EPS_BEF_XO_3YR_GEO_GROWTH"))/100),0)</f>
        <v>0.19565612925458975</v>
      </c>
      <c r="AW14" s="2">
        <f>IFERROR(((_xll.BDP(A14,"5YR_AVG_RETURN_ON_INVESTED_CPTL"))/100),0)</f>
        <v>0.77431734383014372</v>
      </c>
      <c r="AX14" s="2">
        <f>IFERROR(((_xll.BDP(A14,"5_YEAR_AVERAGE_ADJUSTED_ROE"))/100),0)</f>
        <v>0</v>
      </c>
      <c r="AY14" s="2"/>
      <c r="AZ14" s="18" t="str">
        <f>_xll.BDP(A14,"NEXT_FISCAL_YR_END_MONTH")</f>
        <v>12/2017</v>
      </c>
      <c r="BB14" s="37"/>
      <c r="BE14" s="20"/>
    </row>
    <row r="15" spans="1:57" x14ac:dyDescent="0.35">
      <c r="A15" s="49" t="s">
        <v>66</v>
      </c>
      <c r="B15" t="str">
        <f>_xll.BDP(A15,"GICS_SUB_INDUSTRY_NAME")</f>
        <v>Restaurants</v>
      </c>
      <c r="C15" t="str">
        <f>_xll.BDP(A15,"SHORT_NAME")</f>
        <v>PANERA BREAD-A</v>
      </c>
      <c r="E15" s="3">
        <f>_xll.BDP(A15,"LAST_PRICE")</f>
        <v>314.98</v>
      </c>
      <c r="F15" s="4">
        <f>(_xll.BDP(A15,"RT_PX_CHG_PCT_1D"))/100</f>
        <v>-7.9306999999999999E-4</v>
      </c>
      <c r="G15" s="5">
        <f>_xll.BDP(A15,"EQY_TURNOVER_REALTIME")</f>
        <v>206884970.83789063</v>
      </c>
      <c r="H15" s="2">
        <f>(_xll.BDP(A15,"SHORT_INT_RATIO"))/100</f>
        <v>5.7273209999999998E-2</v>
      </c>
      <c r="I15" s="2"/>
      <c r="J15" s="14"/>
      <c r="K15" s="15"/>
      <c r="L15" s="16"/>
      <c r="M15" s="15"/>
      <c r="N15" s="11">
        <f>_xll.BDP(A15,"EQY_REC_CONS")</f>
        <v>3.3199999332427979</v>
      </c>
      <c r="P15">
        <f>_xll.BDP(A15,"BEST_EEPS_CUR_YR_NUMEST")</f>
        <v>28</v>
      </c>
      <c r="Q15">
        <f>_xll.BDP(A15,"BEST_EEPS_NXT_YR_NUMEST")</f>
        <v>26</v>
      </c>
      <c r="R15">
        <f>_xll.BDP(A15,"BEST_EST_EPS_FY3_NUMEST")</f>
        <v>5</v>
      </c>
      <c r="S15" s="42">
        <f>_xll.BDP(A15,"BEST_EPS_STDDEV","BEST_FPERIOD_OVERRIDE", "bf")</f>
        <v>0.18218007662835251</v>
      </c>
      <c r="T15" s="7">
        <f>_xll.BDP(A15,"BEST_EEPS_FY2_STDDEV")</f>
        <v>0.307</v>
      </c>
      <c r="U15" s="7">
        <f>_xll.BDP(A15,"BEST_EEPS_FY3_STDDEV")</f>
        <v>0.35899999999999999</v>
      </c>
      <c r="V15" s="7"/>
      <c r="W15" s="17">
        <f t="shared" si="1"/>
        <v>7.7250000000000005</v>
      </c>
      <c r="X15" s="19">
        <f t="shared" ca="1" si="2"/>
        <v>8.1278520547945199</v>
      </c>
      <c r="Y15" s="17">
        <f t="shared" si="3"/>
        <v>9.0739999999999998</v>
      </c>
      <c r="Z15" s="17">
        <f t="shared" si="4"/>
        <v>10.998000000000001</v>
      </c>
      <c r="AA15" s="3">
        <f>_xll.BDP(A15,"BEST_EEPS_CUR_YR")</f>
        <v>7.7250000000000005</v>
      </c>
      <c r="AB15" s="45">
        <f>_xll.BDP(A15,"BEST_EPS","BEST_FPERIOD_OVERRIDE", "bf")</f>
        <v>8.1333180076628349</v>
      </c>
      <c r="AC15" s="3">
        <f>_xll.BDP(A15,"BEST_EPS_NXT_YR")</f>
        <v>9.0739999999999998</v>
      </c>
      <c r="AD15" s="3">
        <f>_xll.BDP(A15,"BEST_EST_EPS_FY3")</f>
        <v>10.998000000000001</v>
      </c>
      <c r="AE15" s="7">
        <f t="shared" ca="1" si="5"/>
        <v>-6.7204465178483108E-4</v>
      </c>
      <c r="AF15" s="7">
        <f t="shared" si="6"/>
        <v>0</v>
      </c>
      <c r="AG15" s="7">
        <f t="shared" si="7"/>
        <v>0</v>
      </c>
      <c r="AH15" s="22">
        <f t="shared" si="17"/>
        <v>0.17462783171521035</v>
      </c>
      <c r="AI15" s="22">
        <f t="shared" si="18"/>
        <v>0.21203438395415497</v>
      </c>
      <c r="AJ15" s="22"/>
      <c r="AK15" s="24">
        <f t="shared" ca="1" si="8"/>
        <v>38.753166011947421</v>
      </c>
      <c r="AL15" s="24">
        <f t="shared" si="9"/>
        <v>34.712364998897954</v>
      </c>
      <c r="AM15" s="24">
        <f t="shared" si="10"/>
        <v>28.639752682305872</v>
      </c>
      <c r="AN15" s="7">
        <f t="shared" ca="1" si="11"/>
        <v>2.1385751692622463</v>
      </c>
      <c r="AO15" s="7">
        <f t="shared" si="12"/>
        <v>1.9155854732004285</v>
      </c>
      <c r="AP15" s="7">
        <f t="shared" si="13"/>
        <v>1.5804712296618189</v>
      </c>
      <c r="AQ15" s="41">
        <f t="array" ref="AQ15">MEDIAN(IFERROR(_xll.BDH($A15,"BEST_PE_RATIO","ed-10ay","","per","am","days=a","dts=h","BEST_FPERIOD_OVERRIDE","1BF","array=true")/_xll.BDH($A$3,"BEST_PE_RATIO","ed-10ay","","per","am","days=a","dts=h","BEST_FPERIOD_OVERRIDE","1BF","array=true"),""))</f>
        <v>1.6365720498215595</v>
      </c>
      <c r="AR15" s="7">
        <f t="shared" ca="1" si="14"/>
        <v>0.50200311944068687</v>
      </c>
      <c r="AS15" s="7">
        <f t="shared" si="15"/>
        <v>0.27901342337886903</v>
      </c>
      <c r="AT15" s="7">
        <f t="shared" si="16"/>
        <v>-5.6100820159740605E-2</v>
      </c>
      <c r="AU15" s="3"/>
      <c r="AV15" s="2">
        <f>IFERROR(((_xll.BDP(A15,"EPS_BEF_XO_3YR_GEO_GROWTH"))/100),0)</f>
        <v>-3.2167185365291839E-2</v>
      </c>
      <c r="AW15" s="2">
        <f>IFERROR(((_xll.BDP(A15,"5YR_AVG_RETURN_ON_INVESTED_CPTL"))/100),0)</f>
        <v>0.21389496557499688</v>
      </c>
      <c r="AX15" s="2">
        <f>IFERROR(((_xll.BDP(A15,"5_YEAR_AVERAGE_ADJUSTED_ROE"))/100),0)</f>
        <v>0.2791897357220457</v>
      </c>
      <c r="AY15" s="2"/>
      <c r="AZ15" s="18" t="str">
        <f>_xll.BDP(A15,"NEXT_FISCAL_YR_END_MONTH")</f>
        <v>12/2017</v>
      </c>
      <c r="BE15" s="20"/>
    </row>
    <row r="16" spans="1:57" x14ac:dyDescent="0.35">
      <c r="A16" s="49" t="s">
        <v>67</v>
      </c>
      <c r="B16" t="str">
        <f>_xll.BDP(A16,"GICS_SUB_INDUSTRY_NAME")</f>
        <v>Restaurants</v>
      </c>
      <c r="C16" t="str">
        <f>_xll.BDP(A16,"SHORT_NAME")</f>
        <v>DUNKIN' BRANDS G</v>
      </c>
      <c r="E16" s="3">
        <f>_xll.BDP(A16,"LAST_PRICE")</f>
        <v>54.87</v>
      </c>
      <c r="F16" s="4">
        <f>(_xll.BDP(A16,"RT_PX_CHG_PCT_1D"))/100</f>
        <v>7.3434900000000003E-3</v>
      </c>
      <c r="G16" s="5">
        <f>_xll.BDP(A16,"EQY_TURNOVER_REALTIME")</f>
        <v>63431708</v>
      </c>
      <c r="H16" s="2">
        <f>(_xll.BDP(A16,"SHORT_INT_RATIO"))/100</f>
        <v>5.46004E-2</v>
      </c>
      <c r="I16" s="2"/>
      <c r="J16" s="14"/>
      <c r="K16" s="15"/>
      <c r="L16" s="16"/>
      <c r="M16" s="15"/>
      <c r="N16" s="11">
        <f>_xll.BDP(A16,"EQY_REC_CONS")</f>
        <v>3.1428570747375488</v>
      </c>
      <c r="P16">
        <f>_xll.BDP(A16,"BEST_EEPS_CUR_YR_NUMEST")</f>
        <v>27</v>
      </c>
      <c r="Q16">
        <f>_xll.BDP(A16,"BEST_EEPS_NXT_YR_NUMEST")</f>
        <v>27</v>
      </c>
      <c r="R16">
        <f>_xll.BDP(A16,"BEST_EST_EPS_FY3_NUMEST")</f>
        <v>7</v>
      </c>
      <c r="S16" s="42">
        <f>_xll.BDP(A16,"BEST_EPS_STDDEV","BEST_FPERIOD_OVERRIDE", "bf")</f>
        <v>3.801532567049809E-2</v>
      </c>
      <c r="T16" s="7">
        <f>_xll.BDP(A16,"BEST_EEPS_FY2_STDDEV")</f>
        <v>6.8000000000000005E-2</v>
      </c>
      <c r="U16" s="7">
        <f>_xll.BDP(A16,"BEST_EEPS_FY3_STDDEV")</f>
        <v>0.11</v>
      </c>
      <c r="V16" s="7"/>
      <c r="W16" s="17">
        <f t="shared" si="1"/>
        <v>2.379</v>
      </c>
      <c r="X16" s="19">
        <f t="shared" ca="1" si="2"/>
        <v>2.4626164383561644</v>
      </c>
      <c r="Y16" s="17">
        <f t="shared" si="3"/>
        <v>2.6590000000000003</v>
      </c>
      <c r="Z16" s="17">
        <f t="shared" si="4"/>
        <v>2.9569999999999999</v>
      </c>
      <c r="AA16" s="3">
        <f>_xll.BDP(A16,"BEST_EEPS_CUR_YR")</f>
        <v>2.379</v>
      </c>
      <c r="AB16" s="45">
        <f>_xll.BDP(A16,"BEST_EPS","BEST_FPERIOD_OVERRIDE", "bf")</f>
        <v>2.4637509578544061</v>
      </c>
      <c r="AC16" s="3">
        <f>_xll.BDP(A16,"BEST_EPS_NXT_YR")</f>
        <v>2.6590000000000003</v>
      </c>
      <c r="AD16" s="3">
        <f>_xll.BDP(A16,"BEST_EST_EPS_FY3")</f>
        <v>2.9569999999999999</v>
      </c>
      <c r="AE16" s="7">
        <f t="shared" ca="1" si="5"/>
        <v>-4.6048465029502328E-4</v>
      </c>
      <c r="AF16" s="7">
        <f t="shared" si="6"/>
        <v>0</v>
      </c>
      <c r="AG16" s="7">
        <f t="shared" si="7"/>
        <v>0</v>
      </c>
      <c r="AH16" s="22">
        <f t="shared" si="17"/>
        <v>0.11769651113913415</v>
      </c>
      <c r="AI16" s="22">
        <f t="shared" si="18"/>
        <v>0.11207220759684078</v>
      </c>
      <c r="AJ16" s="22"/>
      <c r="AK16" s="24">
        <f t="shared" ca="1" si="8"/>
        <v>22.281179945597454</v>
      </c>
      <c r="AL16" s="24">
        <f t="shared" si="9"/>
        <v>20.63557728469349</v>
      </c>
      <c r="AM16" s="24">
        <f t="shared" si="10"/>
        <v>18.555968887385863</v>
      </c>
      <c r="AN16" s="7">
        <f t="shared" ca="1" si="11"/>
        <v>1.2295763953538241</v>
      </c>
      <c r="AO16" s="7">
        <f t="shared" si="12"/>
        <v>1.1387645894746314</v>
      </c>
      <c r="AP16" s="7">
        <f t="shared" si="13"/>
        <v>1.0240023819455681</v>
      </c>
      <c r="AQ16" s="41">
        <f t="array" ref="AQ16">MEDIAN(IFERROR(_xll.BDH($A16,"BEST_PE_RATIO","ed-10ay","","per","am","days=a","dts=h","BEST_FPERIOD_OVERRIDE","1BF","array=true")/_xll.BDH($A$3,"BEST_PE_RATIO","ed-10ay","","per","am","days=a","dts=h","BEST_FPERIOD_OVERRIDE","1BF","array=true"),""))</f>
        <v>1.5466985470509631</v>
      </c>
      <c r="AR16" s="7">
        <f t="shared" ca="1" si="14"/>
        <v>-0.31712215169713898</v>
      </c>
      <c r="AS16" s="7">
        <f t="shared" si="15"/>
        <v>-0.40793395757633166</v>
      </c>
      <c r="AT16" s="7">
        <f t="shared" si="16"/>
        <v>-0.52269616510539496</v>
      </c>
      <c r="AU16" s="3"/>
      <c r="AV16" s="2">
        <f>IFERROR(((_xll.BDP(A16,"EPS_BEF_XO_3YR_GEO_GROWTH"))/100),0)</f>
        <v>0.15747484738540485</v>
      </c>
      <c r="AW16" s="2">
        <f>IFERROR(((_xll.BDP(A16,"5YR_AVG_RETURN_ON_INVESTED_CPTL"))/100),0)</f>
        <v>7.5924534363710133E-2</v>
      </c>
      <c r="AX16" s="2">
        <f>IFERROR(((_xll.BDP(A16,"5_YEAR_AVERAGE_ADJUSTED_ROE"))/100),0)</f>
        <v>0</v>
      </c>
      <c r="AY16" s="2"/>
      <c r="AZ16" s="18" t="str">
        <f>_xll.BDP(A16,"NEXT_FISCAL_YR_END_MONTH")</f>
        <v>12/2017</v>
      </c>
      <c r="BE16" s="20"/>
    </row>
    <row r="17" spans="1:57" x14ac:dyDescent="0.35">
      <c r="A17" s="49" t="s">
        <v>68</v>
      </c>
      <c r="B17" t="str">
        <f>_xll.BDP(A17,"GICS_SUB_INDUSTRY_NAME")</f>
        <v>Restaurants</v>
      </c>
      <c r="C17" t="str">
        <f>_xll.BDP(A17,"SHORT_NAME")</f>
        <v>CRACKER BARREL</v>
      </c>
      <c r="E17" s="3">
        <f>_xll.BDP(A17,"LAST_PRICE")</f>
        <v>156.72999999999999</v>
      </c>
      <c r="F17" s="4">
        <f>(_xll.BDP(A17,"RT_PX_CHG_PCT_1D"))/100</f>
        <v>2.8152799999999999E-3</v>
      </c>
      <c r="G17" s="5">
        <f>_xll.BDP(A17,"EQY_TURNOVER_REALTIME")</f>
        <v>24849404</v>
      </c>
      <c r="H17" s="2">
        <f>(_xll.BDP(A17,"SHORT_INT_RATIO"))/100</f>
        <v>0.145672</v>
      </c>
      <c r="I17" s="2"/>
      <c r="J17" s="14"/>
      <c r="K17" s="15"/>
      <c r="L17" s="16"/>
      <c r="M17" s="15"/>
      <c r="N17" s="11">
        <f>_xll.BDP(A17,"EQY_REC_CONS")</f>
        <v>3</v>
      </c>
      <c r="P17">
        <f>_xll.BDP(A17,"BEST_EEPS_CUR_YR_NUMEST")</f>
        <v>9</v>
      </c>
      <c r="Q17">
        <f>_xll.BDP(A17,"BEST_EEPS_NXT_YR_NUMEST")</f>
        <v>9</v>
      </c>
      <c r="R17">
        <f>_xll.BDP(A17,"BEST_EST_EPS_FY3_NUMEST")</f>
        <v>2</v>
      </c>
      <c r="S17" s="42">
        <f>_xll.BDP(A17,"BEST_EPS_STDDEV","BEST_FPERIOD_OVERRIDE", "bf")</f>
        <v>0.3107432950191571</v>
      </c>
      <c r="T17" s="7">
        <f>_xll.BDP(A17,"BEST_EEPS_FY2_STDDEV")</f>
        <v>0.40500000000000003</v>
      </c>
      <c r="U17" s="7">
        <f>_xll.BDP(A17,"BEST_EEPS_FY3_STDDEV")</f>
        <v>0.71399999999999997</v>
      </c>
      <c r="V17" s="7"/>
      <c r="W17" s="17">
        <f t="shared" si="1"/>
        <v>8.24</v>
      </c>
      <c r="X17" s="19">
        <f t="shared" ca="1" si="2"/>
        <v>8.7216493150684933</v>
      </c>
      <c r="Y17" s="17">
        <f t="shared" si="3"/>
        <v>8.9109999999999996</v>
      </c>
      <c r="Z17" s="17">
        <f t="shared" si="4"/>
        <v>9.6449999999999996</v>
      </c>
      <c r="AA17" s="3">
        <f>_xll.BDP(A17,"BEST_EEPS_CUR_YR")</f>
        <v>8.24</v>
      </c>
      <c r="AB17" s="45">
        <f>_xll.BDP(A17,"BEST_EPS","BEST_FPERIOD_OVERRIDE", "bf")</f>
        <v>8.7233256704980828</v>
      </c>
      <c r="AC17" s="3">
        <f>_xll.BDP(A17,"BEST_EPS_NXT_YR")</f>
        <v>8.9109999999999996</v>
      </c>
      <c r="AD17" s="3">
        <f>_xll.BDP(A17,"BEST_EST_EPS_FY3")</f>
        <v>9.6449999999999996</v>
      </c>
      <c r="AE17" s="7">
        <f t="shared" ca="1" si="5"/>
        <v>-1.9216930479382111E-4</v>
      </c>
      <c r="AF17" s="7">
        <f t="shared" si="6"/>
        <v>0</v>
      </c>
      <c r="AG17" s="7">
        <f t="shared" si="7"/>
        <v>0</v>
      </c>
      <c r="AH17" s="22">
        <f t="shared" si="17"/>
        <v>8.1432038834951426E-2</v>
      </c>
      <c r="AI17" s="22">
        <f t="shared" si="18"/>
        <v>8.237010436539105E-2</v>
      </c>
      <c r="AJ17" s="22"/>
      <c r="AK17" s="24">
        <f t="shared" ca="1" si="8"/>
        <v>17.970224935462124</v>
      </c>
      <c r="AL17" s="24">
        <f t="shared" si="9"/>
        <v>17.588373919874311</v>
      </c>
      <c r="AM17" s="24">
        <f t="shared" si="10"/>
        <v>16.249870399170554</v>
      </c>
      <c r="AN17" s="7">
        <f t="shared" ca="1" si="11"/>
        <v>0.99167837851463669</v>
      </c>
      <c r="AO17" s="7">
        <f t="shared" si="12"/>
        <v>0.97060611050840695</v>
      </c>
      <c r="AP17" s="7">
        <f t="shared" si="13"/>
        <v>0.89674142568589066</v>
      </c>
      <c r="AQ17" s="41">
        <f t="array" ref="AQ17">MEDIAN(IFERROR(_xll.BDH($A17,"BEST_PE_RATIO","ed-10ay","","per","am","days=a","dts=h","BEST_FPERIOD_OVERRIDE","1BF","array=true")/_xll.BDH($A$3,"BEST_PE_RATIO","ed-10ay","","per","am","days=a","dts=h","BEST_FPERIOD_OVERRIDE","1BF","array=true"),""))</f>
        <v>1.0029328295085336</v>
      </c>
      <c r="AR17" s="7">
        <f t="shared" ca="1" si="14"/>
        <v>-1.1254450993896881E-2</v>
      </c>
      <c r="AS17" s="7">
        <f t="shared" si="15"/>
        <v>-3.2326719000126625E-2</v>
      </c>
      <c r="AT17" s="7">
        <f t="shared" si="16"/>
        <v>-0.10619140382264292</v>
      </c>
      <c r="AU17" s="3"/>
      <c r="AV17" s="2">
        <f>IFERROR(((_xll.BDP(A17,"EPS_BEF_XO_3YR_GEO_GROWTH"))/100),0)</f>
        <v>0.16911462908154618</v>
      </c>
      <c r="AW17" s="2">
        <f>IFERROR(((_xll.BDP(A17,"5YR_AVG_RETURN_ON_INVESTED_CPTL"))/100),0)</f>
        <v>0.16822696160621489</v>
      </c>
      <c r="AX17" s="2">
        <f>IFERROR(((_xll.BDP(A17,"5_YEAR_AVERAGE_ADJUSTED_ROE"))/100),0)</f>
        <v>0.30112092258216783</v>
      </c>
      <c r="AY17" s="2"/>
      <c r="AZ17" s="18" t="str">
        <f>_xll.BDP(A17,"NEXT_FISCAL_YR_END_MONTH")</f>
        <v>07/2017</v>
      </c>
      <c r="BE17" s="20"/>
    </row>
    <row r="18" spans="1:57" x14ac:dyDescent="0.35">
      <c r="A18" s="49" t="s">
        <v>69</v>
      </c>
      <c r="B18" t="str">
        <f>_xll.BDP(A18,"GICS_SUB_INDUSTRY_NAME")</f>
        <v>Restaurants</v>
      </c>
      <c r="C18" t="str">
        <f>_xll.BDP(A18,"SHORT_NAME")</f>
        <v>WENDY'S CO/THE</v>
      </c>
      <c r="E18" s="3">
        <f>_xll.BDP(A18,"LAST_PRICE")</f>
        <v>13.69</v>
      </c>
      <c r="F18" s="4">
        <f>(_xll.BDP(A18,"RT_PX_CHG_PCT_1D"))/100</f>
        <v>1.2574E-2</v>
      </c>
      <c r="G18" s="5">
        <f>_xll.BDP(A18,"EQY_TURNOVER_REALTIME")</f>
        <v>33658531.899396896</v>
      </c>
      <c r="H18" s="2">
        <f>(_xll.BDP(A18,"SHORT_INT_RATIO"))/100</f>
        <v>5.98343E-2</v>
      </c>
      <c r="I18" s="2"/>
      <c r="J18" s="14"/>
      <c r="K18" s="15"/>
      <c r="L18" s="16"/>
      <c r="M18" s="15"/>
      <c r="N18" s="11">
        <f>_xll.BDP(A18,"EQY_REC_CONS")</f>
        <v>3.7272727489471436</v>
      </c>
      <c r="P18">
        <f>_xll.BDP(A18,"BEST_EEPS_CUR_YR_NUMEST")</f>
        <v>21</v>
      </c>
      <c r="Q18">
        <f>_xll.BDP(A18,"BEST_EEPS_NXT_YR_NUMEST")</f>
        <v>19</v>
      </c>
      <c r="R18">
        <f>_xll.BDP(A18,"BEST_EST_EPS_FY3_NUMEST")</f>
        <v>8</v>
      </c>
      <c r="S18" s="42">
        <f>_xll.BDP(A18,"BEST_EPS_STDDEV","BEST_FPERIOD_OVERRIDE", "bf")</f>
        <v>2.4264367816091956E-2</v>
      </c>
      <c r="T18" s="7">
        <f>_xll.BDP(A18,"BEST_EEPS_FY2_STDDEV")</f>
        <v>4.1000000000000002E-2</v>
      </c>
      <c r="U18" s="7">
        <f>_xll.BDP(A18,"BEST_EEPS_FY3_STDDEV")</f>
        <v>4.3000000000000003E-2</v>
      </c>
      <c r="V18" s="7"/>
      <c r="W18" s="17">
        <f t="shared" si="1"/>
        <v>0.45800000000000002</v>
      </c>
      <c r="X18" s="19">
        <f t="shared" ca="1" si="2"/>
        <v>0.48726575342465756</v>
      </c>
      <c r="Y18" s="17">
        <f t="shared" si="3"/>
        <v>0.55600000000000005</v>
      </c>
      <c r="Z18" s="17">
        <f t="shared" si="4"/>
        <v>0.66800000000000004</v>
      </c>
      <c r="AA18" s="3">
        <f>_xll.BDP(A18,"BEST_EEPS_CUR_YR")</f>
        <v>0.45800000000000002</v>
      </c>
      <c r="AB18" s="45">
        <f>_xll.BDP(A18,"BEST_EPS","BEST_FPERIOD_OVERRIDE", "bf")</f>
        <v>0.48766283524904219</v>
      </c>
      <c r="AC18" s="3">
        <f>_xll.BDP(A18,"BEST_EPS_NXT_YR")</f>
        <v>0.55600000000000005</v>
      </c>
      <c r="AD18" s="3">
        <f>_xll.BDP(A18,"BEST_EST_EPS_FY3")</f>
        <v>0.66800000000000004</v>
      </c>
      <c r="AE18" s="7">
        <f t="shared" ca="1" si="5"/>
        <v>-8.1425484101504964E-4</v>
      </c>
      <c r="AF18" s="7">
        <f t="shared" si="6"/>
        <v>0</v>
      </c>
      <c r="AG18" s="7">
        <f t="shared" si="7"/>
        <v>0</v>
      </c>
      <c r="AH18" s="22">
        <f t="shared" si="17"/>
        <v>0.21397379912663772</v>
      </c>
      <c r="AI18" s="22">
        <f t="shared" si="18"/>
        <v>0.20143884892086317</v>
      </c>
      <c r="AJ18" s="22"/>
      <c r="AK18" s="24">
        <f t="shared" ca="1" si="8"/>
        <v>28.09555135730832</v>
      </c>
      <c r="AL18" s="24">
        <f t="shared" si="9"/>
        <v>24.622302158273378</v>
      </c>
      <c r="AM18" s="24">
        <f t="shared" si="10"/>
        <v>20.494011976047901</v>
      </c>
      <c r="AN18" s="7">
        <f t="shared" ca="1" si="11"/>
        <v>1.5504397364836724</v>
      </c>
      <c r="AO18" s="7">
        <f t="shared" si="12"/>
        <v>1.3587701193115902</v>
      </c>
      <c r="AP18" s="7">
        <f t="shared" si="13"/>
        <v>1.1309523747563535</v>
      </c>
      <c r="AQ18" s="41">
        <f t="array" ref="AQ18">MEDIAN(IFERROR(_xll.BDH($A18,"BEST_PE_RATIO","ed-10ay","","per","am","days=a","dts=h","BEST_FPERIOD_OVERRIDE","1BF","array=true")/_xll.BDH($A$3,"BEST_PE_RATIO","ed-10ay","","per","am","days=a","dts=h","BEST_FPERIOD_OVERRIDE","1BF","array=true"),""))</f>
        <v>1.791932627076162</v>
      </c>
      <c r="AR18" s="7">
        <f t="shared" ca="1" si="14"/>
        <v>-0.24149289059248957</v>
      </c>
      <c r="AS18" s="7">
        <f t="shared" si="15"/>
        <v>-0.43316250776457177</v>
      </c>
      <c r="AT18" s="7">
        <f t="shared" si="16"/>
        <v>-0.6609802523198085</v>
      </c>
      <c r="AU18" s="3"/>
      <c r="AV18" s="2">
        <f>IFERROR(((_xll.BDP(A18,"EPS_BEF_XO_3YR_GEO_GROWTH"))/100),0)</f>
        <v>0.59834899138702968</v>
      </c>
      <c r="AW18" s="2">
        <f>IFERROR(((_xll.BDP(A18,"5YR_AVG_RETURN_ON_INVESTED_CPTL"))/100),0)</f>
        <v>4.0551959771570285E-2</v>
      </c>
      <c r="AX18" s="2">
        <f>IFERROR(((_xll.BDP(A18,"5_YEAR_AVERAGE_ADJUSTED_ROE"))/100),0)</f>
        <v>8.200918938082935E-2</v>
      </c>
      <c r="AY18" s="2"/>
      <c r="AZ18" s="18" t="str">
        <f>_xll.BDP(A18,"NEXT_FISCAL_YR_END_MONTH")</f>
        <v>12/2017</v>
      </c>
      <c r="BE18" s="20"/>
    </row>
    <row r="19" spans="1:57" x14ac:dyDescent="0.35">
      <c r="A19" s="49" t="s">
        <v>70</v>
      </c>
      <c r="B19" t="str">
        <f>_xll.BDP(A19,"GICS_SUB_INDUSTRY_NAME")</f>
        <v>Restaurants</v>
      </c>
      <c r="C19" t="str">
        <f>_xll.BDP(A19,"SHORT_NAME")</f>
        <v>TEXAS ROADHOUS</v>
      </c>
      <c r="E19" s="3">
        <f>_xll.BDP(A19,"LAST_PRICE")</f>
        <v>44.64</v>
      </c>
      <c r="F19" s="4">
        <f>(_xll.BDP(A19,"RT_PX_CHG_PCT_1D"))/100</f>
        <v>8.5856300000000003E-3</v>
      </c>
      <c r="G19" s="5">
        <f>_xll.BDP(A19,"EQY_TURNOVER_REALTIME")</f>
        <v>31015080</v>
      </c>
      <c r="H19" s="2">
        <f>(_xll.BDP(A19,"SHORT_INT_RATIO"))/100</f>
        <v>6.0982209999999995E-2</v>
      </c>
      <c r="I19" s="2"/>
      <c r="J19" s="14"/>
      <c r="K19" s="15"/>
      <c r="L19" s="16"/>
      <c r="M19" s="15"/>
      <c r="N19" s="11">
        <f>_xll.BDP(A19,"EQY_REC_CONS")</f>
        <v>3.4761905670166016</v>
      </c>
      <c r="P19">
        <f>_xll.BDP(A19,"BEST_EEPS_CUR_YR_NUMEST")</f>
        <v>21</v>
      </c>
      <c r="Q19">
        <f>_xll.BDP(A19,"BEST_EEPS_NXT_YR_NUMEST")</f>
        <v>21</v>
      </c>
      <c r="R19">
        <f>_xll.BDP(A19,"BEST_EST_EPS_FY3_NUMEST")</f>
        <v>3</v>
      </c>
      <c r="S19" s="42">
        <f>_xll.BDP(A19,"BEST_EPS_STDDEV","BEST_FPERIOD_OVERRIDE", "bf")</f>
        <v>8.8555555555555554E-2</v>
      </c>
      <c r="T19" s="7">
        <f>_xll.BDP(A19,"BEST_EEPS_FY2_STDDEV")</f>
        <v>0.129</v>
      </c>
      <c r="U19" s="7">
        <f>_xll.BDP(A19,"BEST_EEPS_FY3_STDDEV")</f>
        <v>0.16900000000000001</v>
      </c>
      <c r="V19" s="7"/>
      <c r="W19" s="17">
        <f t="shared" si="1"/>
        <v>1.86</v>
      </c>
      <c r="X19" s="19">
        <f t="shared" ca="1" si="2"/>
        <v>1.9364493150684932</v>
      </c>
      <c r="Y19" s="17">
        <f t="shared" si="3"/>
        <v>2.1160000000000001</v>
      </c>
      <c r="Z19" s="17">
        <f t="shared" si="4"/>
        <v>2.4130000000000003</v>
      </c>
      <c r="AA19" s="3">
        <f>_xll.BDP(A19,"BEST_EEPS_CUR_YR")</f>
        <v>1.86</v>
      </c>
      <c r="AB19" s="45">
        <f>_xll.BDP(A19,"BEST_EPS","BEST_FPERIOD_OVERRIDE", "bf")</f>
        <v>1.9374865900383142</v>
      </c>
      <c r="AC19" s="3">
        <f>_xll.BDP(A19,"BEST_EPS_NXT_YR")</f>
        <v>2.1160000000000001</v>
      </c>
      <c r="AD19" s="3">
        <f>_xll.BDP(A19,"BEST_EST_EPS_FY3")</f>
        <v>2.4130000000000003</v>
      </c>
      <c r="AE19" s="7">
        <f t="shared" ca="1" si="5"/>
        <v>-5.3537143180981683E-4</v>
      </c>
      <c r="AF19" s="7">
        <f t="shared" si="6"/>
        <v>0</v>
      </c>
      <c r="AG19" s="7">
        <f t="shared" si="7"/>
        <v>0</v>
      </c>
      <c r="AH19" s="22">
        <f t="shared" si="17"/>
        <v>0.13763440860215059</v>
      </c>
      <c r="AI19" s="22">
        <f t="shared" si="18"/>
        <v>0.14035916824196604</v>
      </c>
      <c r="AJ19" s="22"/>
      <c r="AK19" s="24">
        <f t="shared" ca="1" si="8"/>
        <v>23.052501117707315</v>
      </c>
      <c r="AL19" s="24">
        <f t="shared" si="9"/>
        <v>21.096408317580341</v>
      </c>
      <c r="AM19" s="24">
        <f t="shared" si="10"/>
        <v>18.49979278905926</v>
      </c>
      <c r="AN19" s="7">
        <f t="shared" ca="1" si="11"/>
        <v>1.2721413900614011</v>
      </c>
      <c r="AO19" s="7">
        <f t="shared" si="12"/>
        <v>1.1641953324455014</v>
      </c>
      <c r="AP19" s="7">
        <f t="shared" si="13"/>
        <v>1.0209023304826692</v>
      </c>
      <c r="AQ19" s="41">
        <f t="array" ref="AQ19">MEDIAN(IFERROR(_xll.BDH($A19,"BEST_PE_RATIO","ed-10ay","","per","am","days=a","dts=h","BEST_FPERIOD_OVERRIDE","1BF","array=true")/_xll.BDH($A$3,"BEST_PE_RATIO","ed-10ay","","per","am","days=a","dts=h","BEST_FPERIOD_OVERRIDE","1BF","array=true"),""))</f>
        <v>1.3411884288251237</v>
      </c>
      <c r="AR19" s="7">
        <f t="shared" ca="1" si="14"/>
        <v>-6.9047038763722535E-2</v>
      </c>
      <c r="AS19" s="7">
        <f t="shared" si="15"/>
        <v>-0.17699309637962224</v>
      </c>
      <c r="AT19" s="7">
        <f t="shared" si="16"/>
        <v>-0.32028609834245447</v>
      </c>
      <c r="AU19" s="3"/>
      <c r="AV19" s="2">
        <f>IFERROR(((_xll.BDP(A19,"EPS_BEF_XO_3YR_GEO_GROWTH"))/100),0)</f>
        <v>0.12559460426429214</v>
      </c>
      <c r="AW19" s="2">
        <f>IFERROR(((_xll.BDP(A19,"5YR_AVG_RETURN_ON_INVESTED_CPTL"))/100),0)</f>
        <v>0.13924767352182854</v>
      </c>
      <c r="AX19" s="2">
        <f>IFERROR(((_xll.BDP(A19,"5_YEAR_AVERAGE_ADJUSTED_ROE"))/100),0)</f>
        <v>0.15272172721506933</v>
      </c>
      <c r="AY19" s="2"/>
      <c r="AZ19" s="18" t="str">
        <f>_xll.BDP(A19,"NEXT_FISCAL_YR_END_MONTH")</f>
        <v>12/2017</v>
      </c>
      <c r="BE19" s="20"/>
    </row>
    <row r="20" spans="1:57" x14ac:dyDescent="0.35">
      <c r="A20" s="49" t="s">
        <v>71</v>
      </c>
      <c r="B20" t="str">
        <f>_xll.BDP(A20,"GICS_SUB_INDUSTRY_NAME")</f>
        <v>Restaurants</v>
      </c>
      <c r="C20" t="str">
        <f>_xll.BDP(A20,"SHORT_NAME")</f>
        <v>JACK IN THE BOX</v>
      </c>
      <c r="E20" s="3">
        <f>_xll.BDP(A20,"LAST_PRICE")</f>
        <v>98.53</v>
      </c>
      <c r="F20" s="4">
        <f>(_xll.BDP(A20,"RT_PX_CHG_PCT_1D"))/100</f>
        <v>5.3055799999999998E-3</v>
      </c>
      <c r="G20" s="5">
        <f>_xll.BDP(A20,"EQY_TURNOVER_REALTIME")</f>
        <v>43366443.950790405</v>
      </c>
      <c r="H20" s="2">
        <f>(_xll.BDP(A20,"SHORT_INT_RATIO"))/100</f>
        <v>3.7024979999999999E-2</v>
      </c>
      <c r="I20" s="2"/>
      <c r="J20" s="14"/>
      <c r="K20" s="15"/>
      <c r="L20" s="16"/>
      <c r="M20" s="15"/>
      <c r="N20" s="11">
        <f>_xll.BDP(A20,"EQY_REC_CONS")</f>
        <v>4.0588235855102539</v>
      </c>
      <c r="P20">
        <f>_xll.BDP(A20,"BEST_EEPS_CUR_YR_NUMEST")</f>
        <v>16</v>
      </c>
      <c r="Q20">
        <f>_xll.BDP(A20,"BEST_EEPS_NXT_YR_NUMEST")</f>
        <v>16</v>
      </c>
      <c r="R20">
        <f>_xll.BDP(A20,"BEST_EST_EPS_FY3_NUMEST")</f>
        <v>5</v>
      </c>
      <c r="S20" s="42">
        <f>_xll.BDP(A20,"BEST_EPS_STDDEV","BEST_FPERIOD_OVERRIDE", "bf")</f>
        <v>0.13958620689655171</v>
      </c>
      <c r="T20" s="7">
        <f>_xll.BDP(A20,"BEST_EEPS_FY2_STDDEV")</f>
        <v>0.188</v>
      </c>
      <c r="U20" s="7">
        <f>_xll.BDP(A20,"BEST_EEPS_FY3_STDDEV")</f>
        <v>0.41000000000000003</v>
      </c>
      <c r="V20" s="7"/>
      <c r="W20" s="17">
        <f t="shared" si="1"/>
        <v>4.3540000000000001</v>
      </c>
      <c r="X20" s="19">
        <f t="shared" ca="1" si="2"/>
        <v>4.9167397260273971</v>
      </c>
      <c r="Y20" s="17">
        <f t="shared" si="3"/>
        <v>5.3810000000000002</v>
      </c>
      <c r="Z20" s="17">
        <f t="shared" si="4"/>
        <v>5.8660000000000005</v>
      </c>
      <c r="AA20" s="3">
        <f>_xll.BDP(A20,"BEST_EEPS_CUR_YR")</f>
        <v>4.3540000000000001</v>
      </c>
      <c r="AB20" s="45">
        <f>_xll.BDP(A20,"BEST_EPS","BEST_FPERIOD_OVERRIDE", "bf")</f>
        <v>4.9206206896551725</v>
      </c>
      <c r="AC20" s="3">
        <f>_xll.BDP(A20,"BEST_EPS_NXT_YR")</f>
        <v>5.3810000000000002</v>
      </c>
      <c r="AD20" s="3">
        <f>_xll.BDP(A20,"BEST_EST_EPS_FY3")</f>
        <v>5.8660000000000005</v>
      </c>
      <c r="AE20" s="7">
        <f t="shared" ca="1" si="5"/>
        <v>-7.8871424410631441E-4</v>
      </c>
      <c r="AF20" s="7">
        <f t="shared" si="6"/>
        <v>0</v>
      </c>
      <c r="AG20" s="7">
        <f t="shared" si="7"/>
        <v>0</v>
      </c>
      <c r="AH20" s="22">
        <f t="shared" si="17"/>
        <v>0.23587505741846582</v>
      </c>
      <c r="AI20" s="22">
        <f t="shared" si="18"/>
        <v>9.0131945734993613E-2</v>
      </c>
      <c r="AJ20" s="22"/>
      <c r="AK20" s="24">
        <f t="shared" ca="1" si="8"/>
        <v>20.03970221942372</v>
      </c>
      <c r="AL20" s="24">
        <f t="shared" si="9"/>
        <v>18.310722913956514</v>
      </c>
      <c r="AM20" s="24">
        <f t="shared" si="10"/>
        <v>16.796795090351175</v>
      </c>
      <c r="AN20" s="7">
        <f t="shared" ca="1" si="11"/>
        <v>1.1058815053370519</v>
      </c>
      <c r="AO20" s="7">
        <f t="shared" si="12"/>
        <v>1.0104685986934887</v>
      </c>
      <c r="AP20" s="7">
        <f t="shared" si="13"/>
        <v>0.92692320654102656</v>
      </c>
      <c r="AQ20" s="41">
        <f t="array" ref="AQ20">MEDIAN(IFERROR(_xll.BDH($A20,"BEST_PE_RATIO","ed-10ay","","per","am","days=a","dts=h","BEST_FPERIOD_OVERRIDE","1BF","array=true")/_xll.BDH($A$3,"BEST_PE_RATIO","ed-10ay","","per","am","days=a","dts=h","BEST_FPERIOD_OVERRIDE","1BF","array=true"),""))</f>
        <v>1.1923626293543217</v>
      </c>
      <c r="AR20" s="7">
        <f t="shared" ca="1" si="14"/>
        <v>-8.6481124017269817E-2</v>
      </c>
      <c r="AS20" s="7">
        <f t="shared" si="15"/>
        <v>-0.18189403066083298</v>
      </c>
      <c r="AT20" s="7">
        <f t="shared" si="16"/>
        <v>-0.26543942281329513</v>
      </c>
      <c r="AU20" s="3"/>
      <c r="AV20" s="2">
        <f>IFERROR(((_xll.BDP(A20,"EPS_BEF_XO_3YR_GEO_GROWTH"))/100),0)</f>
        <v>0.25106366705900962</v>
      </c>
      <c r="AW20" s="2">
        <f>IFERROR(((_xll.BDP(A20,"5YR_AVG_RETURN_ON_INVESTED_CPTL"))/100),0)</f>
        <v>0.1495794448516338</v>
      </c>
      <c r="AX20" s="2">
        <f>IFERROR(((_xll.BDP(A20,"5_YEAR_AVERAGE_ADJUSTED_ROE"))/100),0)</f>
        <v>0</v>
      </c>
      <c r="AY20" s="2"/>
      <c r="AZ20" s="18" t="str">
        <f>_xll.BDP(A20,"NEXT_FISCAL_YR_END_MONTH")</f>
        <v>09/2017</v>
      </c>
      <c r="BE20" s="20"/>
    </row>
    <row r="21" spans="1:57" x14ac:dyDescent="0.35">
      <c r="A21" s="49" t="s">
        <v>72</v>
      </c>
      <c r="B21" t="str">
        <f>_xll.BDP(A21,"GICS_SUB_INDUSTRY_NAME")</f>
        <v>Restaurants</v>
      </c>
      <c r="C21" t="str">
        <f>_xll.BDP(A21,"SHORT_NAME")</f>
        <v>CHEESECAKE FACTO</v>
      </c>
      <c r="E21" s="3">
        <f>_xll.BDP(A21,"LAST_PRICE")</f>
        <v>62.21</v>
      </c>
      <c r="F21" s="4">
        <f>(_xll.BDP(A21,"RT_PX_CHG_PCT_1D"))/100</f>
        <v>9.7386799999999996E-3</v>
      </c>
      <c r="G21" s="5">
        <f>_xll.BDP(A21,"EQY_TURNOVER_REALTIME")</f>
        <v>32656992</v>
      </c>
      <c r="H21" s="2">
        <f>(_xll.BDP(A21,"SHORT_INT_RATIO"))/100</f>
        <v>0.14096040000000001</v>
      </c>
      <c r="I21" s="2"/>
      <c r="J21" s="14"/>
      <c r="K21" s="15"/>
      <c r="L21" s="16"/>
      <c r="M21" s="15"/>
      <c r="N21" s="11">
        <f>_xll.BDP(A21,"EQY_REC_CONS")</f>
        <v>3.4000000953674316</v>
      </c>
      <c r="P21">
        <f>_xll.BDP(A21,"BEST_EEPS_CUR_YR_NUMEST")</f>
        <v>19</v>
      </c>
      <c r="Q21">
        <f>_xll.BDP(A21,"BEST_EEPS_NXT_YR_NUMEST")</f>
        <v>19</v>
      </c>
      <c r="R21">
        <f>_xll.BDP(A21,"BEST_EST_EPS_FY3_NUMEST")</f>
        <v>2</v>
      </c>
      <c r="S21" s="42">
        <f>_xll.BDP(A21,"BEST_EPS_STDDEV","BEST_FPERIOD_OVERRIDE", "bf")</f>
        <v>7.2819923371647513E-2</v>
      </c>
      <c r="T21" s="7">
        <f>_xll.BDP(A21,"BEST_EEPS_FY2_STDDEV")</f>
        <v>0.13</v>
      </c>
      <c r="U21" s="7">
        <f>_xll.BDP(A21,"BEST_EEPS_FY3_STDDEV")</f>
        <v>0.32500000000000001</v>
      </c>
      <c r="V21" s="7"/>
      <c r="W21" s="17">
        <f t="shared" si="1"/>
        <v>3.0340000000000003</v>
      </c>
      <c r="X21" s="19">
        <f t="shared" ca="1" si="2"/>
        <v>3.1229917808219181</v>
      </c>
      <c r="Y21" s="17">
        <f t="shared" si="3"/>
        <v>3.3319999999999999</v>
      </c>
      <c r="Z21" s="17">
        <f t="shared" si="4"/>
        <v>3.41</v>
      </c>
      <c r="AA21" s="3">
        <f>_xll.BDP(A21,"BEST_EEPS_CUR_YR")</f>
        <v>3.0340000000000003</v>
      </c>
      <c r="AB21" s="45">
        <f>_xll.BDP(A21,"BEST_EPS","BEST_FPERIOD_OVERRIDE", "bf")</f>
        <v>3.1241992337164755</v>
      </c>
      <c r="AC21" s="3">
        <f>_xll.BDP(A21,"BEST_EPS_NXT_YR")</f>
        <v>3.3319999999999999</v>
      </c>
      <c r="AD21" s="3">
        <f>_xll.BDP(A21,"BEST_EST_EPS_FY3")</f>
        <v>3.41</v>
      </c>
      <c r="AE21" s="7">
        <f t="shared" ca="1" si="5"/>
        <v>-3.8648396092233472E-4</v>
      </c>
      <c r="AF21" s="7">
        <f t="shared" si="6"/>
        <v>0</v>
      </c>
      <c r="AG21" s="7">
        <f t="shared" si="7"/>
        <v>0</v>
      </c>
      <c r="AH21" s="22">
        <f t="shared" si="17"/>
        <v>9.8220171390902999E-2</v>
      </c>
      <c r="AI21" s="22">
        <f t="shared" si="18"/>
        <v>2.340936374549818E-2</v>
      </c>
      <c r="AJ21" s="22"/>
      <c r="AK21" s="24">
        <f t="shared" ca="1" si="8"/>
        <v>19.920001193095484</v>
      </c>
      <c r="AL21" s="24">
        <f t="shared" si="9"/>
        <v>18.67046818727491</v>
      </c>
      <c r="AM21" s="24">
        <f t="shared" si="10"/>
        <v>18.243401759530791</v>
      </c>
      <c r="AN21" s="7">
        <f t="shared" ca="1" si="11"/>
        <v>1.0992758607153492</v>
      </c>
      <c r="AO21" s="7">
        <f t="shared" si="12"/>
        <v>1.0303209717496926</v>
      </c>
      <c r="AP21" s="7">
        <f t="shared" si="13"/>
        <v>1.0067535125718403</v>
      </c>
      <c r="AQ21" s="41">
        <f t="array" ref="AQ21">MEDIAN(IFERROR(_xll.BDH($A21,"BEST_PE_RATIO","ed-10ay","","per","am","days=a","dts=h","BEST_FPERIOD_OVERRIDE","1BF","array=true")/_xll.BDH($A$3,"BEST_PE_RATIO","ed-10ay","","per","am","days=a","dts=h","BEST_FPERIOD_OVERRIDE","1BF","array=true"),""))</f>
        <v>1.2811707628726019</v>
      </c>
      <c r="AR21" s="7">
        <f t="shared" ca="1" si="14"/>
        <v>-0.18189490215725268</v>
      </c>
      <c r="AS21" s="7">
        <f t="shared" si="15"/>
        <v>-0.25084979112290928</v>
      </c>
      <c r="AT21" s="7">
        <f t="shared" si="16"/>
        <v>-0.27441725030076158</v>
      </c>
      <c r="AU21" s="3"/>
      <c r="AV21" s="2">
        <f>IFERROR(((_xll.BDP(A21,"EPS_BEF_XO_3YR_GEO_GROWTH"))/100),0)</f>
        <v>9.9384538155088631E-2</v>
      </c>
      <c r="AW21" s="2">
        <f>IFERROR(((_xll.BDP(A21,"5YR_AVG_RETURN_ON_INVESTED_CPTL"))/100),0)</f>
        <v>0.19337668913339542</v>
      </c>
      <c r="AX21" s="2">
        <f>IFERROR(((_xll.BDP(A21,"5_YEAR_AVERAGE_ADJUSTED_ROE"))/100),0)</f>
        <v>0.20121176628678339</v>
      </c>
      <c r="AY21" s="2"/>
      <c r="AZ21" s="18" t="str">
        <f>_xll.BDP(A21,"NEXT_FISCAL_YR_END_MONTH")</f>
        <v>12/2017</v>
      </c>
      <c r="BE21" s="20"/>
    </row>
    <row r="22" spans="1:57" x14ac:dyDescent="0.35">
      <c r="A22" s="49" t="s">
        <v>73</v>
      </c>
      <c r="B22" t="str">
        <f>_xll.BDP(A22,"GICS_SUB_INDUSTRY_NAME")</f>
        <v>Restaurants</v>
      </c>
      <c r="C22" t="str">
        <f>_xll.BDP(A22,"SHORT_NAME")</f>
        <v>PAPA JOHN'S INTL</v>
      </c>
      <c r="E22" s="3">
        <f>_xll.BDP(A22,"LAST_PRICE")</f>
        <v>76.650000000000006</v>
      </c>
      <c r="F22" s="4">
        <f>(_xll.BDP(A22,"RT_PX_CHG_PCT_1D"))/100</f>
        <v>-6.9957300000000004E-3</v>
      </c>
      <c r="G22" s="5">
        <f>_xll.BDP(A22,"EQY_TURNOVER_REALTIME")</f>
        <v>54997844.105102539</v>
      </c>
      <c r="H22" s="2">
        <f>(_xll.BDP(A22,"SHORT_INT_RATIO"))/100</f>
        <v>5.0623349999999998E-2</v>
      </c>
      <c r="I22" s="2"/>
      <c r="J22" s="14"/>
      <c r="K22" s="15"/>
      <c r="L22" s="16"/>
      <c r="M22" s="15"/>
      <c r="N22" s="11">
        <f>_xll.BDP(A22,"EQY_REC_CONS")</f>
        <v>4</v>
      </c>
      <c r="P22">
        <f>_xll.BDP(A22,"BEST_EEPS_CUR_YR_NUMEST")</f>
        <v>7</v>
      </c>
      <c r="Q22">
        <f>_xll.BDP(A22,"BEST_EEPS_NXT_YR_NUMEST")</f>
        <v>5</v>
      </c>
      <c r="R22" t="str">
        <f>_xll.BDP(A22,"BEST_EST_EPS_FY3_NUMEST")</f>
        <v>#N/A N/A</v>
      </c>
      <c r="S22" s="42">
        <f>_xll.BDP(A22,"BEST_EPS_STDDEV","BEST_FPERIOD_OVERRIDE", "bf")</f>
        <v>4.1750957854406134E-2</v>
      </c>
      <c r="T22" s="7">
        <f>_xll.BDP(A22,"BEST_EEPS_FY2_STDDEV")</f>
        <v>5.5E-2</v>
      </c>
      <c r="U22" s="7" t="str">
        <f>_xll.BDP(A22,"BEST_EEPS_FY3_STDDEV")</f>
        <v>#N/A N/A</v>
      </c>
      <c r="V22" s="7"/>
      <c r="W22" s="17">
        <f t="shared" si="1"/>
        <v>2.82</v>
      </c>
      <c r="X22" s="19">
        <f t="shared" ca="1" si="2"/>
        <v>2.9304931506849314</v>
      </c>
      <c r="Y22" s="17">
        <f t="shared" si="3"/>
        <v>3.19</v>
      </c>
      <c r="Z22" s="17" t="str">
        <f t="shared" si="4"/>
        <v>#N/A N/A</v>
      </c>
      <c r="AA22" s="3">
        <f>_xll.BDP(A22,"BEST_EEPS_CUR_YR")</f>
        <v>2.82</v>
      </c>
      <c r="AB22" s="45">
        <f>_xll.BDP(A22,"BEST_EPS","BEST_FPERIOD_OVERRIDE", "bf")</f>
        <v>2.9319923371647505</v>
      </c>
      <c r="AC22" s="3">
        <f>_xll.BDP(A22,"BEST_EPS_NXT_YR")</f>
        <v>3.19</v>
      </c>
      <c r="AD22" s="3" t="str">
        <f>_xll.BDP(A22,"BEST_EST_EPS_FY3")</f>
        <v>#N/A N/A</v>
      </c>
      <c r="AE22" s="7">
        <f t="shared" ca="1" si="5"/>
        <v>-5.1132005388143664E-4</v>
      </c>
      <c r="AF22" s="7">
        <f t="shared" si="6"/>
        <v>0</v>
      </c>
      <c r="AG22" s="7">
        <f t="shared" si="7"/>
        <v>0</v>
      </c>
      <c r="AH22" s="22">
        <f t="shared" si="17"/>
        <v>0.13120567375886538</v>
      </c>
      <c r="AI22" s="22">
        <f t="shared" si="18"/>
        <v>0</v>
      </c>
      <c r="AJ22" s="22"/>
      <c r="AK22" s="24">
        <f t="shared" ca="1" si="8"/>
        <v>26.156007217449027</v>
      </c>
      <c r="AL22" s="24">
        <f t="shared" si="9"/>
        <v>24.028213166144202</v>
      </c>
      <c r="AM22" s="24">
        <f t="shared" si="10"/>
        <v>0</v>
      </c>
      <c r="AN22" s="7">
        <f t="shared" ca="1" si="11"/>
        <v>1.4434069088712802</v>
      </c>
      <c r="AO22" s="7">
        <f t="shared" si="12"/>
        <v>1.3259855987769893</v>
      </c>
      <c r="AP22" s="7">
        <f t="shared" si="13"/>
        <v>0</v>
      </c>
      <c r="AQ22" s="41">
        <f t="array" ref="AQ22">MEDIAN(IFERROR(_xll.BDH($A22,"BEST_PE_RATIO","ed-10ay","","per","am","days=a","dts=h","BEST_FPERIOD_OVERRIDE","1BF","array=true")/_xll.BDH($A$3,"BEST_PE_RATIO","ed-10ay","","per","am","days=a","dts=h","BEST_FPERIOD_OVERRIDE","1BF","array=true"),""))</f>
        <v>1.3108567893597278</v>
      </c>
      <c r="AR22" s="7">
        <f t="shared" ca="1" si="14"/>
        <v>0.13255011951155238</v>
      </c>
      <c r="AS22" s="7">
        <f t="shared" si="15"/>
        <v>1.5128809417261468E-2</v>
      </c>
      <c r="AT22" s="7">
        <f t="shared" si="16"/>
        <v>-1.3108567893597278</v>
      </c>
      <c r="AU22" s="3"/>
      <c r="AV22" s="2">
        <f>IFERROR(((_xll.BDP(A22,"EPS_BEF_XO_3YR_GEO_GROWTH"))/100),0)</f>
        <v>0.20434430975684026</v>
      </c>
      <c r="AW22" s="2">
        <f>IFERROR(((_xll.BDP(A22,"5YR_AVG_RETURN_ON_INVESTED_CPTL"))/100),0)</f>
        <v>0.27518987018616292</v>
      </c>
      <c r="AX22" s="2">
        <f>IFERROR(((_xll.BDP(A22,"5_YEAR_AVERAGE_ADJUSTED_ROE"))/100),0)</f>
        <v>0</v>
      </c>
      <c r="AY22" s="2"/>
      <c r="AZ22" s="18" t="str">
        <f>_xll.BDP(A22,"NEXT_FISCAL_YR_END_MONTH")</f>
        <v>12/2017</v>
      </c>
      <c r="BE22" s="20"/>
    </row>
    <row r="23" spans="1:57" x14ac:dyDescent="0.35">
      <c r="A23" s="49" t="s">
        <v>74</v>
      </c>
      <c r="B23" t="str">
        <f>_xll.BDP(A23,"GICS_SUB_INDUSTRY_NAME")</f>
        <v>Restaurants</v>
      </c>
      <c r="C23" t="str">
        <f>_xll.BDP(A23,"SHORT_NAME")</f>
        <v>BUFFALO WILD WIN</v>
      </c>
      <c r="E23" s="3">
        <f>_xll.BDP(A23,"LAST_PRICE")</f>
        <v>154.5</v>
      </c>
      <c r="F23" s="4">
        <f>(_xll.BDP(A23,"RT_PX_CHG_PCT_1D"))/100</f>
        <v>1.0794900000000001E-2</v>
      </c>
      <c r="G23" s="5">
        <f>_xll.BDP(A23,"EQY_TURNOVER_REALTIME")</f>
        <v>54516376</v>
      </c>
      <c r="H23" s="2">
        <f>(_xll.BDP(A23,"SHORT_INT_RATIO"))/100</f>
        <v>3.7969360000000001E-2</v>
      </c>
      <c r="I23" s="2"/>
      <c r="J23" s="14"/>
      <c r="K23" s="15"/>
      <c r="L23" s="16"/>
      <c r="M23" s="15"/>
      <c r="N23" s="11">
        <f>_xll.BDP(A23,"EQY_REC_CONS")</f>
        <v>3.615384578704834</v>
      </c>
      <c r="P23">
        <f>_xll.BDP(A23,"BEST_EEPS_CUR_YR_NUMEST")</f>
        <v>25</v>
      </c>
      <c r="Q23">
        <f>_xll.BDP(A23,"BEST_EEPS_NXT_YR_NUMEST")</f>
        <v>22</v>
      </c>
      <c r="R23">
        <f>_xll.BDP(A23,"BEST_EST_EPS_FY3_NUMEST")</f>
        <v>4</v>
      </c>
      <c r="S23" s="42">
        <f>_xll.BDP(A23,"BEST_EPS_STDDEV","BEST_FPERIOD_OVERRIDE", "bf")</f>
        <v>0.21933333333333332</v>
      </c>
      <c r="T23" s="7">
        <f>_xll.BDP(A23,"BEST_EEPS_FY2_STDDEV")</f>
        <v>0.46200000000000002</v>
      </c>
      <c r="U23" s="7">
        <f>_xll.BDP(A23,"BEST_EEPS_FY3_STDDEV")</f>
        <v>0.59199999999999997</v>
      </c>
      <c r="V23" s="7"/>
      <c r="W23" s="17">
        <f t="shared" si="1"/>
        <v>5.7640000000000002</v>
      </c>
      <c r="X23" s="19">
        <f t="shared" ca="1" si="2"/>
        <v>6.0844301369863016</v>
      </c>
      <c r="Y23" s="17">
        <f t="shared" si="3"/>
        <v>6.8369999999999997</v>
      </c>
      <c r="Z23" s="17">
        <f t="shared" si="4"/>
        <v>8.5030000000000001</v>
      </c>
      <c r="AA23" s="3">
        <f>_xll.BDP(A23,"BEST_EEPS_CUR_YR")</f>
        <v>5.7640000000000002</v>
      </c>
      <c r="AB23" s="45">
        <f>_xll.BDP(A23,"BEST_EPS","BEST_FPERIOD_OVERRIDE", "bf")</f>
        <v>6.0887777777777785</v>
      </c>
      <c r="AC23" s="3">
        <f>_xll.BDP(A23,"BEST_EPS_NXT_YR")</f>
        <v>6.8369999999999997</v>
      </c>
      <c r="AD23" s="3">
        <f>_xll.BDP(A23,"BEST_EST_EPS_FY3")</f>
        <v>8.5030000000000001</v>
      </c>
      <c r="AE23" s="7">
        <f t="shared" ca="1" si="5"/>
        <v>-7.1404162709709507E-4</v>
      </c>
      <c r="AF23" s="7">
        <f t="shared" si="6"/>
        <v>0</v>
      </c>
      <c r="AG23" s="7">
        <f t="shared" si="7"/>
        <v>0</v>
      </c>
      <c r="AH23" s="22">
        <f t="shared" si="17"/>
        <v>0.18615544760582914</v>
      </c>
      <c r="AI23" s="22">
        <f t="shared" si="18"/>
        <v>0.24367412607868966</v>
      </c>
      <c r="AJ23" s="22"/>
      <c r="AK23" s="24">
        <f t="shared" ca="1" si="8"/>
        <v>25.392682062502221</v>
      </c>
      <c r="AL23" s="24">
        <f t="shared" si="9"/>
        <v>22.597630539710401</v>
      </c>
      <c r="AM23" s="24">
        <f t="shared" si="10"/>
        <v>18.170057626719981</v>
      </c>
      <c r="AN23" s="7">
        <f t="shared" ca="1" si="11"/>
        <v>1.4012831705955682</v>
      </c>
      <c r="AO23" s="7">
        <f t="shared" si="12"/>
        <v>1.2470395719794343</v>
      </c>
      <c r="AP23" s="7">
        <f t="shared" si="13"/>
        <v>1.002706051231729</v>
      </c>
      <c r="AQ23" s="41">
        <f t="array" ref="AQ23">MEDIAN(IFERROR(_xll.BDH($A23,"BEST_PE_RATIO","ed-10ay","","per","am","days=a","dts=h","BEST_FPERIOD_OVERRIDE","1BF","array=true")/_xll.BDH($A$3,"BEST_PE_RATIO","ed-10ay","","per","am","days=a","dts=h","BEST_FPERIOD_OVERRIDE","1BF","array=true"),""))</f>
        <v>1.6202158659872696</v>
      </c>
      <c r="AR23" s="7">
        <f t="shared" ca="1" si="14"/>
        <v>-0.21893269539170146</v>
      </c>
      <c r="AS23" s="7">
        <f t="shared" si="15"/>
        <v>-0.37317629400783536</v>
      </c>
      <c r="AT23" s="7">
        <f t="shared" si="16"/>
        <v>-0.61750981475554068</v>
      </c>
      <c r="AU23" s="3"/>
      <c r="AV23" s="2">
        <f>IFERROR(((_xll.BDP(A23,"EPS_BEF_XO_3YR_GEO_GROWTH"))/100),0)</f>
        <v>0.10495870523441031</v>
      </c>
      <c r="AW23" s="2">
        <f>IFERROR(((_xll.BDP(A23,"5YR_AVG_RETURN_ON_INVESTED_CPTL"))/100),0)</f>
        <v>0.15479055776341302</v>
      </c>
      <c r="AX23" s="2">
        <f>IFERROR(((_xll.BDP(A23,"5_YEAR_AVERAGE_ADJUSTED_ROE"))/100),0)</f>
        <v>0.17147603091291738</v>
      </c>
      <c r="AY23" s="2"/>
      <c r="AZ23" s="18" t="str">
        <f>_xll.BDP(A23,"NEXT_FISCAL_YR_END_MONTH")</f>
        <v>12/2017</v>
      </c>
      <c r="BE23" s="20"/>
    </row>
    <row r="24" spans="1:57" x14ac:dyDescent="0.35">
      <c r="A24" s="49" t="s">
        <v>75</v>
      </c>
      <c r="B24" t="str">
        <f>_xll.BDP(A24,"GICS_SUB_INDUSTRY_NAME")</f>
        <v>Restaurants</v>
      </c>
      <c r="C24" t="str">
        <f>_xll.BDP(A24,"SHORT_NAME")</f>
        <v>DAVE &amp; BUSTER'S</v>
      </c>
      <c r="E24" s="3">
        <f>_xll.BDP(A24,"LAST_PRICE")</f>
        <v>61.32</v>
      </c>
      <c r="F24" s="4">
        <f>(_xll.BDP(A24,"RT_PX_CHG_PCT_1D"))/100</f>
        <v>1.4559899999999999E-2</v>
      </c>
      <c r="G24" s="5">
        <f>_xll.BDP(A24,"EQY_TURNOVER_REALTIME")</f>
        <v>45932532.963867188</v>
      </c>
      <c r="H24" s="2">
        <f>(_xll.BDP(A24,"SHORT_INT_RATIO"))/100</f>
        <v>3.6394289999999996E-2</v>
      </c>
      <c r="I24" s="2"/>
      <c r="J24" s="14"/>
      <c r="K24" s="15"/>
      <c r="L24" s="16"/>
      <c r="M24" s="15"/>
      <c r="N24" s="11">
        <f>_xll.BDP(A24,"EQY_REC_CONS")</f>
        <v>5</v>
      </c>
      <c r="P24">
        <f>_xll.BDP(A24,"BEST_EEPS_CUR_YR_NUMEST")</f>
        <v>9</v>
      </c>
      <c r="Q24">
        <f>_xll.BDP(A24,"BEST_EEPS_NXT_YR_NUMEST")</f>
        <v>9</v>
      </c>
      <c r="R24" t="str">
        <f>_xll.BDP(A24,"BEST_EST_EPS_FY3_NUMEST")</f>
        <v>#N/A N/A</v>
      </c>
      <c r="S24" s="42">
        <f>_xll.BDP(A24,"BEST_EPS_STDDEV","BEST_FPERIOD_OVERRIDE", "bf")</f>
        <v>9.3088122605363977E-2</v>
      </c>
      <c r="T24" s="7">
        <f>_xll.BDP(A24,"BEST_EEPS_FY2_STDDEV")</f>
        <v>0.14100000000000001</v>
      </c>
      <c r="U24" s="7" t="str">
        <f>_xll.BDP(A24,"BEST_EEPS_FY3_STDDEV")</f>
        <v>#N/A N/A</v>
      </c>
      <c r="V24" s="7"/>
      <c r="W24" s="17">
        <f t="shared" si="1"/>
        <v>2.4470000000000001</v>
      </c>
      <c r="X24" s="19">
        <f t="shared" ca="1" si="2"/>
        <v>2.5115369863013699</v>
      </c>
      <c r="Y24" s="17">
        <f t="shared" si="3"/>
        <v>2.7490000000000001</v>
      </c>
      <c r="Z24" s="17" t="str">
        <f t="shared" si="4"/>
        <v>#N/A N/A</v>
      </c>
      <c r="AA24" s="3">
        <f>_xll.BDP(A24,"BEST_EEPS_CUR_YR")</f>
        <v>2.4470000000000001</v>
      </c>
      <c r="AB24" s="45">
        <f>_xll.BDP(A24,"BEST_EPS","BEST_FPERIOD_OVERRIDE", "bf")</f>
        <v>2.5117969348659006</v>
      </c>
      <c r="AC24" s="3">
        <f>_xll.BDP(A24,"BEST_EPS_NXT_YR")</f>
        <v>2.7490000000000001</v>
      </c>
      <c r="AD24" s="3" t="str">
        <f>_xll.BDP(A24,"BEST_EST_EPS_FY3")</f>
        <v>#N/A N/A</v>
      </c>
      <c r="AE24" s="7">
        <f t="shared" ca="1" si="5"/>
        <v>-1.034910748247686E-4</v>
      </c>
      <c r="AF24" s="7">
        <f t="shared" si="6"/>
        <v>0</v>
      </c>
      <c r="AG24" s="7">
        <f t="shared" si="7"/>
        <v>0</v>
      </c>
      <c r="AH24" s="22">
        <f t="shared" si="17"/>
        <v>0.12341642827952604</v>
      </c>
      <c r="AI24" s="22">
        <f t="shared" si="18"/>
        <v>0</v>
      </c>
      <c r="AJ24" s="22"/>
      <c r="AK24" s="24">
        <f t="shared" ca="1" si="8"/>
        <v>24.415328276850609</v>
      </c>
      <c r="AL24" s="24">
        <f t="shared" si="9"/>
        <v>22.306293197526372</v>
      </c>
      <c r="AM24" s="24">
        <f t="shared" si="10"/>
        <v>0</v>
      </c>
      <c r="AN24" s="7">
        <f t="shared" ca="1" si="11"/>
        <v>1.3473483633869232</v>
      </c>
      <c r="AO24" s="7">
        <f t="shared" si="12"/>
        <v>1.2309622583044293</v>
      </c>
      <c r="AP24" s="7">
        <f t="shared" si="13"/>
        <v>0</v>
      </c>
      <c r="AQ24" s="41">
        <f t="array" ref="AQ24">MEDIAN(IFERROR(_xll.BDH($A24,"BEST_PE_RATIO","ed-10ay","","per","am","days=a","dts=h","BEST_FPERIOD_OVERRIDE","1BF","array=true")/_xll.BDH($A$3,"BEST_PE_RATIO","ed-10ay","","per","am","days=a","dts=h","BEST_FPERIOD_OVERRIDE","1BF","array=true"),""))</f>
        <v>1.396545686635092</v>
      </c>
      <c r="AR24" s="7">
        <f t="shared" ca="1" si="14"/>
        <v>-4.9197323248168834E-2</v>
      </c>
      <c r="AS24" s="7">
        <f t="shared" si="15"/>
        <v>-0.16558342833066275</v>
      </c>
      <c r="AT24" s="7">
        <f t="shared" si="16"/>
        <v>-1.396545686635092</v>
      </c>
      <c r="AU24" s="3"/>
      <c r="AV24" s="2">
        <f>IFERROR(((_xll.BDP(A24,"EPS_BEF_XO_3YR_GEO_GROWTH"))/100),0)</f>
        <v>2.2094388119593669</v>
      </c>
      <c r="AW24" s="2">
        <f>IFERROR(((_xll.BDP(A24,"5YR_AVG_RETURN_ON_INVESTED_CPTL"))/100),0)</f>
        <v>8.3388173074285421E-2</v>
      </c>
      <c r="AX24" s="2">
        <f>IFERROR(((_xll.BDP(A24,"5_YEAR_AVERAGE_ADJUSTED_ROE"))/100),0)</f>
        <v>0.13663258960649577</v>
      </c>
      <c r="AY24" s="2"/>
      <c r="AZ24" s="18" t="str">
        <f>_xll.BDP(A24,"NEXT_FISCAL_YR_END_MONTH")</f>
        <v>01/2018</v>
      </c>
      <c r="BE24" s="20"/>
    </row>
    <row r="25" spans="1:57" x14ac:dyDescent="0.35">
      <c r="A25" s="49" t="s">
        <v>76</v>
      </c>
      <c r="B25" t="str">
        <f>_xll.BDP(A25,"GICS_SUB_INDUSTRY_NAME")</f>
        <v>Restaurants</v>
      </c>
      <c r="C25" t="str">
        <f>_xll.BDP(A25,"SHORT_NAME")</f>
        <v>BRINKER INTL</v>
      </c>
      <c r="E25" s="3">
        <f>_xll.BDP(A25,"LAST_PRICE")</f>
        <v>43.37</v>
      </c>
      <c r="F25" s="4">
        <f>(_xll.BDP(A25,"RT_PX_CHG_PCT_1D"))/100</f>
        <v>6.2644999999999992E-3</v>
      </c>
      <c r="G25" s="5">
        <f>_xll.BDP(A25,"EQY_TURNOVER_REALTIME")</f>
        <v>43976281.254989624</v>
      </c>
      <c r="H25" s="2">
        <f>(_xll.BDP(A25,"SHORT_INT_RATIO"))/100</f>
        <v>8.0652699999999994E-2</v>
      </c>
      <c r="I25" s="2"/>
      <c r="J25" s="14"/>
      <c r="K25" s="15"/>
      <c r="L25" s="16"/>
      <c r="M25" s="15"/>
      <c r="N25" s="11">
        <f>_xll.BDP(A25,"EQY_REC_CONS")</f>
        <v>3</v>
      </c>
      <c r="P25">
        <f>_xll.BDP(A25,"BEST_EEPS_CUR_YR_NUMEST")</f>
        <v>19</v>
      </c>
      <c r="Q25">
        <f>_xll.BDP(A25,"BEST_EEPS_NXT_YR_NUMEST")</f>
        <v>19</v>
      </c>
      <c r="R25">
        <f>_xll.BDP(A25,"BEST_EST_EPS_FY3_NUMEST")</f>
        <v>6</v>
      </c>
      <c r="S25" s="43">
        <f>_xll.BDP(A25,"BEST_EPS_STDDEV","BEST_FPERIOD_OVERRIDE", "bf")</f>
        <v>0.14704980842911877</v>
      </c>
      <c r="T25" s="7">
        <f>_xll.BDP(A25,"BEST_EEPS_FY2_STDDEV")</f>
        <v>0.16</v>
      </c>
      <c r="U25" s="7">
        <f>_xll.BDP(A25,"BEST_EEPS_FY3_STDDEV")</f>
        <v>0.34900000000000003</v>
      </c>
      <c r="V25" s="7"/>
      <c r="W25" s="17">
        <f t="shared" si="1"/>
        <v>3.121</v>
      </c>
      <c r="X25" s="19">
        <f t="shared" ca="1" si="2"/>
        <v>3.3018000000000001</v>
      </c>
      <c r="Y25" s="17">
        <f t="shared" si="3"/>
        <v>3.347</v>
      </c>
      <c r="Z25" s="17">
        <f t="shared" si="4"/>
        <v>3.573</v>
      </c>
      <c r="AA25" s="3">
        <f>_xll.BDP(A25,"BEST_EEPS_CUR_YR")</f>
        <v>3.121</v>
      </c>
      <c r="AB25" s="45">
        <f>_xll.BDP(A25,"BEST_EPS","BEST_FPERIOD_OVERRIDE", "bf")</f>
        <v>3.3019731800766281</v>
      </c>
      <c r="AC25" s="3">
        <f>_xll.BDP(A25,"BEST_EPS_NXT_YR")</f>
        <v>3.347</v>
      </c>
      <c r="AD25" s="3">
        <f>_xll.BDP(A25,"BEST_EST_EPS_FY3")</f>
        <v>3.573</v>
      </c>
      <c r="AE25" s="7">
        <f t="shared" ca="1" si="5"/>
        <v>-5.2447451018955427E-5</v>
      </c>
      <c r="AF25" s="7">
        <f t="shared" si="6"/>
        <v>0</v>
      </c>
      <c r="AG25" s="7">
        <f t="shared" si="7"/>
        <v>0</v>
      </c>
      <c r="AH25" s="22">
        <f t="shared" si="17"/>
        <v>7.2412688240948375E-2</v>
      </c>
      <c r="AI25" s="22">
        <f t="shared" si="18"/>
        <v>6.7523155064236562E-2</v>
      </c>
      <c r="AJ25" s="22"/>
      <c r="AK25" s="24">
        <f t="shared" ca="1" si="8"/>
        <v>13.135259555394027</v>
      </c>
      <c r="AL25" s="24">
        <f t="shared" si="9"/>
        <v>12.957872721840454</v>
      </c>
      <c r="AM25" s="24">
        <f t="shared" si="10"/>
        <v>12.138259165966973</v>
      </c>
      <c r="AN25" s="7">
        <f t="shared" ca="1" si="11"/>
        <v>0.7248630968194979</v>
      </c>
      <c r="AO25" s="7">
        <f t="shared" si="12"/>
        <v>0.7150740881621207</v>
      </c>
      <c r="AP25" s="7">
        <f t="shared" si="13"/>
        <v>0.66984410105754766</v>
      </c>
      <c r="AQ25" s="41">
        <f t="array" ref="AQ25">MEDIAN(IFERROR(_xll.BDH($A25,"BEST_PE_RATIO","ed-10ay","","per","am","days=a","dts=h","BEST_FPERIOD_OVERRIDE","1BF","array=true")/_xll.BDH($A$3,"BEST_PE_RATIO","ed-10ay","","per","am","days=a","dts=h","BEST_FPERIOD_OVERRIDE","1BF","array=true"),""))</f>
        <v>0.97798050364414568</v>
      </c>
      <c r="AR25" s="7">
        <f t="shared" ca="1" si="14"/>
        <v>-0.25311740682464778</v>
      </c>
      <c r="AS25" s="7">
        <f t="shared" si="15"/>
        <v>-0.26290641548202498</v>
      </c>
      <c r="AT25" s="7">
        <f t="shared" si="16"/>
        <v>-0.30813640258659802</v>
      </c>
      <c r="AU25" s="3"/>
      <c r="AV25" s="2">
        <f>IFERROR(((_xll.BDP(A25,"EPS_BEF_XO_3YR_GEO_GROWTH"))/100),0)</f>
        <v>0.15026580486262064</v>
      </c>
      <c r="AW25" s="2">
        <f>IFERROR(((_xll.BDP(A25,"5YR_AVG_RETURN_ON_INVESTED_CPTL"))/100),0)</f>
        <v>0.20244980533316551</v>
      </c>
      <c r="AX25" s="2">
        <f>IFERROR(((_xll.BDP(A25,"5_YEAR_AVERAGE_ADJUSTED_ROE"))/100),0)</f>
        <v>0</v>
      </c>
      <c r="AY25" s="2"/>
      <c r="AZ25" s="18" t="str">
        <f>_xll.BDP(A25,"NEXT_FISCAL_YR_END_MONTH")</f>
        <v>06/2017</v>
      </c>
      <c r="BE25" s="20"/>
    </row>
    <row r="26" spans="1:57" x14ac:dyDescent="0.35">
      <c r="A26" s="49" t="s">
        <v>77</v>
      </c>
      <c r="B26" t="str">
        <f>_xll.BDP(A26,"GICS_SUB_INDUSTRY_NAME")</f>
        <v>Restaurants</v>
      </c>
      <c r="C26" t="str">
        <f>_xll.BDP(A26,"SHORT_NAME")</f>
        <v>BLOOMIN' BRANDS</v>
      </c>
      <c r="E26" s="3">
        <f>_xll.BDP(A26,"LAST_PRICE")</f>
        <v>19.22</v>
      </c>
      <c r="F26" s="4">
        <f>(_xll.BDP(A26,"RT_PX_CHG_PCT_1D"))/100</f>
        <v>5.2055999999999999E-4</v>
      </c>
      <c r="G26" s="5">
        <f>_xll.BDP(A26,"EQY_TURNOVER_REALTIME")</f>
        <v>23501554</v>
      </c>
      <c r="H26" s="2">
        <f>(_xll.BDP(A26,"SHORT_INT_RATIO"))/100</f>
        <v>5.5711860000000002E-2</v>
      </c>
      <c r="I26" s="2"/>
      <c r="J26" s="14"/>
      <c r="K26" s="15"/>
      <c r="L26" s="16"/>
      <c r="M26" s="15"/>
      <c r="N26" s="11">
        <f>_xll.BDP(A26,"EQY_REC_CONS")</f>
        <v>3.7999999523162842</v>
      </c>
      <c r="P26">
        <f>_xll.BDP(A26,"BEST_EEPS_CUR_YR_NUMEST")</f>
        <v>14</v>
      </c>
      <c r="Q26">
        <f>_xll.BDP(A26,"BEST_EEPS_NXT_YR_NUMEST")</f>
        <v>12</v>
      </c>
      <c r="R26">
        <f>_xll.BDP(A26,"BEST_EST_EPS_FY3_NUMEST")</f>
        <v>2</v>
      </c>
      <c r="S26" s="42">
        <f>_xll.BDP(A26,"BEST_EPS_STDDEV","BEST_FPERIOD_OVERRIDE", "bf")</f>
        <v>4.186973180076628E-2</v>
      </c>
      <c r="T26" s="7">
        <f>_xll.BDP(A26,"BEST_EEPS_FY2_STDDEV")</f>
        <v>0.06</v>
      </c>
      <c r="U26" s="7">
        <f>_xll.BDP(A26,"BEST_EEPS_FY3_STDDEV")</f>
        <v>8.5000000000000006E-2</v>
      </c>
      <c r="V26" s="7"/>
      <c r="W26" s="17">
        <f t="shared" si="1"/>
        <v>1.4040000000000001</v>
      </c>
      <c r="X26" s="19">
        <f t="shared" ca="1" si="2"/>
        <v>1.4293835616438357</v>
      </c>
      <c r="Y26" s="17">
        <f t="shared" si="3"/>
        <v>1.4890000000000001</v>
      </c>
      <c r="Z26" s="17">
        <f t="shared" si="4"/>
        <v>1.54</v>
      </c>
      <c r="AA26" s="3">
        <f>_xll.BDP(A26,"BEST_EEPS_CUR_YR")</f>
        <v>1.4040000000000001</v>
      </c>
      <c r="AB26" s="45">
        <f>_xll.BDP(A26,"BEST_EPS","BEST_FPERIOD_OVERRIDE", "bf")</f>
        <v>1.4297279693486591</v>
      </c>
      <c r="AC26" s="3">
        <f>_xll.BDP(A26,"BEST_EPS_NXT_YR")</f>
        <v>1.4890000000000001</v>
      </c>
      <c r="AD26" s="3">
        <f>_xll.BDP(A26,"BEST_EST_EPS_FY3")</f>
        <v>1.54</v>
      </c>
      <c r="AE26" s="7">
        <f t="shared" ca="1" si="5"/>
        <v>-2.4089037369834365E-4</v>
      </c>
      <c r="AF26" s="7">
        <f t="shared" si="6"/>
        <v>0</v>
      </c>
      <c r="AG26" s="7">
        <f t="shared" si="7"/>
        <v>0</v>
      </c>
      <c r="AH26" s="22">
        <f t="shared" si="17"/>
        <v>6.05413105413104E-2</v>
      </c>
      <c r="AI26" s="22">
        <f t="shared" si="18"/>
        <v>3.4251175285426427E-2</v>
      </c>
      <c r="AJ26" s="22"/>
      <c r="AK26" s="24">
        <f t="shared" ca="1" si="8"/>
        <v>13.446355838803965</v>
      </c>
      <c r="AL26" s="24">
        <f t="shared" si="9"/>
        <v>12.907991940899931</v>
      </c>
      <c r="AM26" s="24">
        <f t="shared" si="10"/>
        <v>12.480519480519479</v>
      </c>
      <c r="AN26" s="7">
        <f t="shared" ca="1" si="11"/>
        <v>0.74203079833697272</v>
      </c>
      <c r="AO26" s="7">
        <f t="shared" si="12"/>
        <v>0.71232144081687099</v>
      </c>
      <c r="AP26" s="7">
        <f t="shared" si="13"/>
        <v>0.68873157491968884</v>
      </c>
      <c r="AQ26" s="41">
        <f t="array" ref="AQ26">MEDIAN(IFERROR(_xll.BDH($A26,"BEST_PE_RATIO","ed-10ay","","per","am","days=a","dts=h","BEST_FPERIOD_OVERRIDE","1BF","array=true")/_xll.BDH($A$3,"BEST_PE_RATIO","ed-10ay","","per","am","days=a","dts=h","BEST_FPERIOD_OVERRIDE","1BF","array=true"),""))</f>
        <v>1.0078684441130439</v>
      </c>
      <c r="AR26" s="7">
        <f t="shared" ca="1" si="14"/>
        <v>-0.26583764577607116</v>
      </c>
      <c r="AS26" s="7">
        <f t="shared" si="15"/>
        <v>-0.29554700329617289</v>
      </c>
      <c r="AT26" s="7">
        <f t="shared" si="16"/>
        <v>-0.31913686919335504</v>
      </c>
      <c r="AU26" s="3"/>
      <c r="AV26" s="2">
        <f>IFERROR(((_xll.BDP(A26,"EPS_BEF_XO_3YR_GEO_GROWTH"))/100),0)</f>
        <v>-0.39729470561875213</v>
      </c>
      <c r="AW26" s="2">
        <f>IFERROR(((_xll.BDP(A26,"5YR_AVG_RETURN_ON_INVESTED_CPTL"))/100),0)</f>
        <v>8.6863775187766917E-2</v>
      </c>
      <c r="AX26" s="2">
        <f>IFERROR(((_xll.BDP(A26,"5_YEAR_AVERAGE_ADJUSTED_ROE"))/100),0)</f>
        <v>0.49325665897420184</v>
      </c>
      <c r="AY26" s="2"/>
      <c r="AZ26" s="18" t="str">
        <f>_xll.BDP(A26,"NEXT_FISCAL_YR_END_MONTH")</f>
        <v>12/2017</v>
      </c>
      <c r="BE26" s="20"/>
    </row>
    <row r="27" spans="1:57" x14ac:dyDescent="0.35">
      <c r="A27" s="49" t="s">
        <v>78</v>
      </c>
      <c r="B27" t="str">
        <f>_xll.BDP(A27,"GICS_SUB_INDUSTRY_NAME")</f>
        <v>Restaurants</v>
      </c>
      <c r="C27" t="str">
        <f>_xll.BDP(A27,"SHORT_NAME")</f>
        <v>BOB EVANS FARMS</v>
      </c>
      <c r="E27" s="3">
        <f>_xll.BDP(A27,"LAST_PRICE")</f>
        <v>66.150000000000006</v>
      </c>
      <c r="F27" s="4">
        <f>(_xll.BDP(A27,"RT_PX_CHG_PCT_1D"))/100</f>
        <v>1.30168E-2</v>
      </c>
      <c r="G27" s="5">
        <f>_xll.BDP(A27,"EQY_TURNOVER_REALTIME")</f>
        <v>17169102.985305786</v>
      </c>
      <c r="H27" s="2">
        <f>(_xll.BDP(A27,"SHORT_INT_RATIO"))/100</f>
        <v>3.2106559999999999E-2</v>
      </c>
      <c r="I27" s="2"/>
      <c r="J27" s="14"/>
      <c r="K27" s="15"/>
      <c r="L27" s="16"/>
      <c r="M27" s="15"/>
      <c r="N27" s="11">
        <f>_xll.BDP(A27,"EQY_REC_CONS")</f>
        <v>4</v>
      </c>
      <c r="P27">
        <f>_xll.BDP(A27,"BEST_EEPS_CUR_YR_NUMEST")</f>
        <v>3</v>
      </c>
      <c r="Q27">
        <f>_xll.BDP(A27,"BEST_EEPS_NXT_YR_NUMEST")</f>
        <v>2</v>
      </c>
      <c r="R27">
        <f>_xll.BDP(A27,"BEST_EST_EPS_FY3_NUMEST")</f>
        <v>2</v>
      </c>
      <c r="S27" s="42">
        <f>_xll.BDP(A27,"BEST_EPS_STDDEV","BEST_FPERIOD_OVERRIDE", "bf")</f>
        <v>0.13601149425287357</v>
      </c>
      <c r="T27" s="7">
        <f>_xll.BDP(A27,"BEST_EEPS_FY2_STDDEV")</f>
        <v>0.13400000000000001</v>
      </c>
      <c r="U27" s="7">
        <f>_xll.BDP(A27,"BEST_EEPS_FY3_STDDEV")</f>
        <v>0.375</v>
      </c>
      <c r="V27" s="7"/>
      <c r="W27" s="17">
        <f t="shared" si="1"/>
        <v>2.17</v>
      </c>
      <c r="X27" s="19">
        <f t="shared" ca="1" si="2"/>
        <v>2.5326712328767123</v>
      </c>
      <c r="Y27" s="17">
        <f t="shared" si="3"/>
        <v>2.5449999999999999</v>
      </c>
      <c r="Z27" s="17">
        <f t="shared" si="4"/>
        <v>2.9050000000000002</v>
      </c>
      <c r="AA27" s="3">
        <f>_xll.BDP(A27,"BEST_EEPS_CUR_YR")</f>
        <v>2.17</v>
      </c>
      <c r="AB27" s="45">
        <f>_xll.BDP(A27,"BEST_EPS","BEST_FPERIOD_OVERRIDE", "bf")</f>
        <v>2.5349425287356322</v>
      </c>
      <c r="AC27" s="3">
        <f>_xll.BDP(A27,"BEST_EPS_NXT_YR")</f>
        <v>2.5449999999999999</v>
      </c>
      <c r="AD27" s="3">
        <f>_xll.BDP(A27,"BEST_EST_EPS_FY3")</f>
        <v>2.9050000000000002</v>
      </c>
      <c r="AE27" s="7">
        <f t="shared" ca="1" si="5"/>
        <v>-8.9599501100046108E-4</v>
      </c>
      <c r="AF27" s="7">
        <f t="shared" si="6"/>
        <v>0</v>
      </c>
      <c r="AG27" s="7">
        <f t="shared" si="7"/>
        <v>0</v>
      </c>
      <c r="AH27" s="22">
        <f t="shared" si="17"/>
        <v>0.17281105990783407</v>
      </c>
      <c r="AI27" s="22">
        <f t="shared" si="18"/>
        <v>0.14145383104125742</v>
      </c>
      <c r="AJ27" s="22"/>
      <c r="AK27" s="24">
        <f t="shared" ca="1" si="8"/>
        <v>26.118668361413857</v>
      </c>
      <c r="AL27" s="24">
        <f t="shared" si="9"/>
        <v>25.992141453831046</v>
      </c>
      <c r="AM27" s="24">
        <f t="shared" si="10"/>
        <v>22.771084337349397</v>
      </c>
      <c r="AN27" s="7">
        <f t="shared" ca="1" si="11"/>
        <v>1.4413463817303274</v>
      </c>
      <c r="AO27" s="7">
        <f t="shared" si="12"/>
        <v>1.4343640540743954</v>
      </c>
      <c r="AP27" s="7">
        <f t="shared" si="13"/>
        <v>1.2566115379068281</v>
      </c>
      <c r="AQ27" s="41">
        <f t="array" ref="AQ27">MEDIAN(IFERROR(_xll.BDH($A27,"BEST_PE_RATIO","ed-10ay","","per","am","days=a","dts=h","BEST_FPERIOD_OVERRIDE","1BF","array=true")/_xll.BDH($A$3,"BEST_PE_RATIO","ed-10ay","","per","am","days=a","dts=h","BEST_FPERIOD_OVERRIDE","1BF","array=true"),""))</f>
        <v>1.1164940800097964</v>
      </c>
      <c r="AR27" s="7">
        <f t="shared" ref="AR27" ca="1" si="19">AN27-$AQ27</f>
        <v>0.32485230172053092</v>
      </c>
      <c r="AS27" s="7">
        <f t="shared" ref="AS27" si="20">AO27-$AQ27</f>
        <v>0.31786997406459894</v>
      </c>
      <c r="AT27" s="7">
        <f t="shared" ref="AT27" si="21">AP27-$AQ27</f>
        <v>0.14011745789703167</v>
      </c>
      <c r="AU27" s="3"/>
      <c r="AV27" s="2">
        <f>IFERROR(((_xll.BDP(A27,"EPS_BEF_XO_3YR_GEO_GROWTH"))/100),0)</f>
        <v>-0.27079018257121956</v>
      </c>
      <c r="AW27" s="2">
        <f>IFERROR(((_xll.BDP(A27,"5YR_AVG_RETURN_ON_INVESTED_CPTL"))/100),0)</f>
        <v>6.4304419088774933E-2</v>
      </c>
      <c r="AX27" s="2">
        <f>IFERROR(((_xll.BDP(A27,"5_YEAR_AVERAGE_ADJUSTED_ROE"))/100),0)</f>
        <v>0.10598401511641747</v>
      </c>
      <c r="AY27" s="2"/>
      <c r="AZ27" s="18" t="str">
        <f>_xll.BDP(A27,"NEXT_FISCAL_YR_END_MONTH")</f>
        <v>04/2017</v>
      </c>
      <c r="BE27" s="20"/>
    </row>
    <row r="28" spans="1:57" x14ac:dyDescent="0.35">
      <c r="A28" s="25" t="s">
        <v>79</v>
      </c>
      <c r="B28" t="str">
        <f>_xll.BDP(A28,"GICS_SUB_INDUSTRY_NAME")</f>
        <v>Restaurants</v>
      </c>
      <c r="C28" t="str">
        <f>_xll.BDP(A28,"SHORT_NAME")</f>
        <v>SHAKE SHACK IN-A</v>
      </c>
      <c r="E28" s="3">
        <f>_xll.BDP(A28,"LAST_PRICE")</f>
        <v>32.93</v>
      </c>
      <c r="F28" s="4">
        <f>(_xll.BDP(A28,"RT_PX_CHG_PCT_1D"))/100</f>
        <v>3.6574200000000002E-3</v>
      </c>
      <c r="G28" s="5">
        <f>_xll.BDP(A28,"EQY_TURNOVER_REALTIME")</f>
        <v>14461711.800186157</v>
      </c>
      <c r="H28" s="2">
        <f>(_xll.BDP(A28,"SHORT_INT_RATIO"))/100</f>
        <v>0.17719439999999997</v>
      </c>
      <c r="I28" s="2"/>
      <c r="J28" s="14"/>
      <c r="K28" s="15"/>
      <c r="L28" s="16"/>
      <c r="M28" s="15"/>
      <c r="N28" s="11">
        <f>_xll.BDP(A28,"EQY_REC_CONS")</f>
        <v>3.1818182468414307</v>
      </c>
      <c r="P28">
        <f>_xll.BDP(A28,"BEST_EEPS_CUR_YR_NUMEST")</f>
        <v>11</v>
      </c>
      <c r="Q28">
        <f>_xll.BDP(A28,"BEST_EEPS_NXT_YR_NUMEST")</f>
        <v>11</v>
      </c>
      <c r="R28">
        <f>_xll.BDP(A28,"BEST_EST_EPS_FY3_NUMEST")</f>
        <v>3</v>
      </c>
      <c r="S28" s="42">
        <f>_xll.BDP(A28,"BEST_EPS_STDDEV","BEST_FPERIOD_OVERRIDE", "bf")</f>
        <v>4.0988505747126439E-2</v>
      </c>
      <c r="T28" s="7">
        <f>_xll.BDP(A28,"BEST_EEPS_FY2_STDDEV")</f>
        <v>6.4000000000000001E-2</v>
      </c>
      <c r="U28" s="7">
        <f>_xll.BDP(A28,"BEST_EEPS_FY3_STDDEV")</f>
        <v>4.7E-2</v>
      </c>
      <c r="V28" s="7"/>
      <c r="W28" s="17">
        <f t="shared" ref="W28:W52" si="22">AA28</f>
        <v>0.5</v>
      </c>
      <c r="X28" s="19">
        <f t="shared" ref="X28:X52" ca="1" si="23">(((AZ28-TODAY()+30)/365)*W28)+(Y28*(1-(((AZ28-TODAY()+30)/365))))</f>
        <v>0.5373287671232877</v>
      </c>
      <c r="Y28" s="17">
        <f t="shared" ref="Y28:Y52" si="24">AC28</f>
        <v>0.625</v>
      </c>
      <c r="Z28" s="17">
        <f t="shared" ref="Z28:Z52" si="25">AD28</f>
        <v>0.753</v>
      </c>
      <c r="AA28" s="3">
        <f>_xll.BDP(A28,"BEST_EEPS_CUR_YR")</f>
        <v>0.5</v>
      </c>
      <c r="AB28" s="45">
        <f>_xll.BDP(A28,"BEST_EPS","BEST_FPERIOD_OVERRIDE", "bf")</f>
        <v>0.53783524904214564</v>
      </c>
      <c r="AC28" s="3">
        <f>_xll.BDP(A28,"BEST_EPS_NXT_YR")</f>
        <v>0.625</v>
      </c>
      <c r="AD28" s="3">
        <f>_xll.BDP(A28,"BEST_EST_EPS_FY3")</f>
        <v>0.753</v>
      </c>
      <c r="AE28" s="7">
        <f t="shared" ref="AE28:AE52" ca="1" si="26">IFERROR((X28/AB28-1),0)</f>
        <v>-9.4170458288100889E-4</v>
      </c>
      <c r="AF28" s="7">
        <f t="shared" ref="AF28:AF52" si="27">IFERROR((Y28/AC28-1),0)</f>
        <v>0</v>
      </c>
      <c r="AG28" s="7">
        <f t="shared" ref="AG28:AG52" si="28">IFERROR((Z28/AD28-1),0)</f>
        <v>0</v>
      </c>
      <c r="AH28" s="22">
        <f t="shared" si="17"/>
        <v>0.25</v>
      </c>
      <c r="AI28" s="22">
        <f t="shared" si="18"/>
        <v>0.20480000000000009</v>
      </c>
      <c r="AJ28" s="22"/>
      <c r="AK28" s="24">
        <f t="shared" ref="AK28:AK52" ca="1" si="29">IFERROR(($E28/X28),0)</f>
        <v>61.284639898024217</v>
      </c>
      <c r="AL28" s="24">
        <f t="shared" ref="AL28:AL52" si="30">IFERROR(($E28/Y28),0)</f>
        <v>52.688000000000002</v>
      </c>
      <c r="AM28" s="24">
        <f t="shared" ref="AM28:AM52" si="31">IFERROR(($E28/Z28),0)</f>
        <v>43.731739707835324</v>
      </c>
      <c r="AN28" s="7">
        <f t="shared" ref="AN28:AN52" ca="1" si="32">IFERROR((AK28/$AK$3),0)</f>
        <v>3.381963917546432</v>
      </c>
      <c r="AO28" s="7">
        <f t="shared" ref="AO28:AO52" si="33">IFERROR((AL28/$AK$3),0)</f>
        <v>2.9075624036330701</v>
      </c>
      <c r="AP28" s="7">
        <f t="shared" ref="AP28:AP52" si="34">IFERROR((AM28/$AK$3),0)</f>
        <v>2.413315408061977</v>
      </c>
      <c r="AQ28" s="41">
        <f t="array" ref="AQ28">MEDIAN(IFERROR(_xll.BDH($A28,"BEST_PE_RATIO","ed-10ay","","per","am","days=a","dts=h","BEST_FPERIOD_OVERRIDE","1BF","array=true")/_xll.BDH($A$3,"BEST_PE_RATIO","ed-10ay","","per","am","days=a","dts=h","BEST_FPERIOD_OVERRIDE","1BF","array=true"),""))</f>
        <v>5.203831862926374</v>
      </c>
      <c r="AR28" s="7">
        <f t="shared" ref="AR28:AR52" ca="1" si="35">AN28-$AQ28</f>
        <v>-1.821867945379942</v>
      </c>
      <c r="AS28" s="7">
        <f t="shared" ref="AS28:AS52" si="36">AO28-$AQ28</f>
        <v>-2.2962694592933039</v>
      </c>
      <c r="AT28" s="7">
        <f t="shared" ref="AT28:AT52" si="37">AP28-$AQ28</f>
        <v>-2.790516454864397</v>
      </c>
      <c r="AU28" s="3"/>
      <c r="AV28" s="2">
        <f>IFERROR(((_xll.BDP(A28,"EPS_BEF_XO_3YR_GEO_GROWTH"))/100),0)</f>
        <v>0</v>
      </c>
      <c r="AW28" s="2">
        <f>IFERROR(((_xll.BDP(A28,"5YR_AVG_RETURN_ON_INVESTED_CPTL"))/100),0)</f>
        <v>0</v>
      </c>
      <c r="AX28" s="2">
        <f>IFERROR(((_xll.BDP(A28,"5_YEAR_AVERAGE_ADJUSTED_ROE"))/100),0)</f>
        <v>0</v>
      </c>
      <c r="AY28" s="2"/>
      <c r="AZ28" s="18" t="str">
        <f>_xll.BDP(A28,"NEXT_FISCAL_YR_END_MONTH")</f>
        <v>12/2017</v>
      </c>
    </row>
    <row r="29" spans="1:57" x14ac:dyDescent="0.35">
      <c r="A29" s="25" t="s">
        <v>80</v>
      </c>
      <c r="B29" t="str">
        <f>_xll.BDP(A29,"GICS_SUB_INDUSTRY_NAME")</f>
        <v>Restaurants</v>
      </c>
      <c r="C29" t="str">
        <f>_xll.BDP(A29,"SHORT_NAME")</f>
        <v>SONIC CORP</v>
      </c>
      <c r="E29" s="3">
        <f>_xll.BDP(A29,"LAST_PRICE")</f>
        <v>24.25</v>
      </c>
      <c r="F29" s="4">
        <f>(_xll.BDP(A29,"RT_PX_CHG_PCT_1D"))/100</f>
        <v>2.0661199999999998E-3</v>
      </c>
      <c r="G29" s="5">
        <f>_xll.BDP(A29,"EQY_TURNOVER_REALTIME")</f>
        <v>20875833.826416016</v>
      </c>
      <c r="H29" s="2">
        <f>(_xll.BDP(A29,"SHORT_INT_RATIO"))/100</f>
        <v>3.8177610000000001E-2</v>
      </c>
      <c r="I29" s="2"/>
      <c r="J29" s="14"/>
      <c r="K29" s="15"/>
      <c r="L29" s="16"/>
      <c r="M29" s="15"/>
      <c r="N29" s="11">
        <f>_xll.BDP(A29,"EQY_REC_CONS")</f>
        <v>3.5</v>
      </c>
      <c r="P29">
        <f>_xll.BDP(A29,"BEST_EEPS_CUR_YR_NUMEST")</f>
        <v>16</v>
      </c>
      <c r="Q29">
        <f>_xll.BDP(A29,"BEST_EEPS_NXT_YR_NUMEST")</f>
        <v>16</v>
      </c>
      <c r="R29">
        <f>_xll.BDP(A29,"BEST_EST_EPS_FY3_NUMEST")</f>
        <v>6</v>
      </c>
      <c r="S29" s="42">
        <f>_xll.BDP(A29,"BEST_EPS_STDDEV","BEST_FPERIOD_OVERRIDE", "bf")</f>
        <v>3.8218390804597699E-2</v>
      </c>
      <c r="T29" s="7">
        <f>_xll.BDP(A29,"BEST_EEPS_FY2_STDDEV")</f>
        <v>4.3000000000000003E-2</v>
      </c>
      <c r="U29" s="7">
        <f>_xll.BDP(A29,"BEST_EEPS_FY3_STDDEV")</f>
        <v>0.14899999999999999</v>
      </c>
      <c r="V29" s="7"/>
      <c r="W29" s="17">
        <f t="shared" si="22"/>
        <v>1.25</v>
      </c>
      <c r="X29" s="19">
        <f t="shared" ca="1" si="23"/>
        <v>1.3468301369863014</v>
      </c>
      <c r="Y29" s="17">
        <f t="shared" si="24"/>
        <v>1.403</v>
      </c>
      <c r="Z29" s="17">
        <f t="shared" si="25"/>
        <v>1.627</v>
      </c>
      <c r="AA29" s="3">
        <f>_xll.BDP(A29,"BEST_EEPS_CUR_YR")</f>
        <v>1.25</v>
      </c>
      <c r="AB29" s="45">
        <f>_xll.BDP(A29,"BEST_EPS","BEST_FPERIOD_OVERRIDE", "bf")</f>
        <v>1.3467241379310346</v>
      </c>
      <c r="AC29" s="3">
        <f>_xll.BDP(A29,"BEST_EPS_NXT_YR")</f>
        <v>1.403</v>
      </c>
      <c r="AD29" s="3">
        <f>_xll.BDP(A29,"BEST_EST_EPS_FY3")</f>
        <v>1.627</v>
      </c>
      <c r="AE29" s="7">
        <f t="shared" ca="1" si="26"/>
        <v>7.8708810721694888E-5</v>
      </c>
      <c r="AF29" s="7">
        <f t="shared" si="27"/>
        <v>0</v>
      </c>
      <c r="AG29" s="7">
        <f t="shared" si="28"/>
        <v>0</v>
      </c>
      <c r="AH29" s="22">
        <f t="shared" si="17"/>
        <v>0.12240000000000006</v>
      </c>
      <c r="AI29" s="22">
        <f t="shared" si="18"/>
        <v>0.15965787598004266</v>
      </c>
      <c r="AJ29" s="22"/>
      <c r="AK29" s="24">
        <f t="shared" ca="1" si="29"/>
        <v>18.005240107161818</v>
      </c>
      <c r="AL29" s="24">
        <f t="shared" si="30"/>
        <v>17.28439059158945</v>
      </c>
      <c r="AM29" s="24">
        <f t="shared" si="31"/>
        <v>14.904732636754764</v>
      </c>
      <c r="AN29" s="7">
        <f t="shared" ca="1" si="32"/>
        <v>0.99361067423265192</v>
      </c>
      <c r="AO29" s="7">
        <f t="shared" si="33"/>
        <v>0.95383093406116448</v>
      </c>
      <c r="AP29" s="7">
        <f t="shared" si="34"/>
        <v>0.82251063336681862</v>
      </c>
      <c r="AQ29" s="41">
        <f t="array" ref="AQ29">MEDIAN(IFERROR(_xll.BDH($A29,"BEST_PE_RATIO","ed-10ay","","per","am","days=a","dts=h","BEST_FPERIOD_OVERRIDE","1BF","array=true")/_xll.BDH($A$3,"BEST_PE_RATIO","ed-10ay","","per","am","days=a","dts=h","BEST_FPERIOD_OVERRIDE","1BF","array=true"),""))</f>
        <v>1.2273405528388019</v>
      </c>
      <c r="AR29" s="7">
        <f t="shared" ca="1" si="35"/>
        <v>-0.23372987860615002</v>
      </c>
      <c r="AS29" s="7">
        <f t="shared" si="36"/>
        <v>-0.27350961877763746</v>
      </c>
      <c r="AT29" s="7">
        <f t="shared" si="37"/>
        <v>-0.40482991947198332</v>
      </c>
      <c r="AU29" s="3"/>
      <c r="AV29" s="2">
        <f>IFERROR(((_xll.BDP(A29,"EPS_BEF_XO_3YR_GEO_GROWTH"))/100),0)</f>
        <v>0.26634932979021042</v>
      </c>
      <c r="AW29" s="2">
        <f>IFERROR(((_xll.BDP(A29,"5YR_AVG_RETURN_ON_INVESTED_CPTL"))/100),0)</f>
        <v>0.12138860646793706</v>
      </c>
      <c r="AX29" s="2">
        <f>IFERROR(((_xll.BDP(A29,"5_YEAR_AVERAGE_ADJUSTED_ROE"))/100),0)</f>
        <v>0</v>
      </c>
      <c r="AY29" s="2"/>
      <c r="AZ29" s="18" t="str">
        <f>_xll.BDP(A29,"NEXT_FISCAL_YR_END_MONTH")</f>
        <v>08/2017</v>
      </c>
    </row>
    <row r="30" spans="1:57" x14ac:dyDescent="0.35">
      <c r="A30" s="25" t="s">
        <v>81</v>
      </c>
      <c r="B30" t="str">
        <f>_xll.BDP(A30,"GICS_SUB_INDUSTRY_NAME")</f>
        <v>Restaurants</v>
      </c>
      <c r="C30" t="str">
        <f>_xll.BDP(A30,"SHORT_NAME")</f>
        <v>DINEEQUITY INC</v>
      </c>
      <c r="E30" s="3">
        <f>_xll.BDP(A30,"LAST_PRICE")</f>
        <v>55.54</v>
      </c>
      <c r="F30" s="4">
        <f>(_xll.BDP(A30,"RT_PX_CHG_PCT_1D"))/100</f>
        <v>3.6140199999999999E-3</v>
      </c>
      <c r="G30" s="5">
        <f>_xll.BDP(A30,"EQY_TURNOVER_REALTIME")</f>
        <v>11843864</v>
      </c>
      <c r="H30" s="2">
        <f>(_xll.BDP(A30,"SHORT_INT_RATIO"))/100</f>
        <v>3.1368710000000001E-2</v>
      </c>
      <c r="I30" s="2"/>
      <c r="J30" s="14"/>
      <c r="K30" s="15"/>
      <c r="L30" s="16"/>
      <c r="M30" s="15"/>
      <c r="N30" s="11">
        <f>_xll.BDP(A30,"EQY_REC_CONS")</f>
        <v>3.6666667461395264</v>
      </c>
      <c r="P30">
        <f>_xll.BDP(A30,"BEST_EEPS_CUR_YR_NUMEST")</f>
        <v>6</v>
      </c>
      <c r="Q30">
        <f>_xll.BDP(A30,"BEST_EEPS_NXT_YR_NUMEST")</f>
        <v>5</v>
      </c>
      <c r="R30">
        <f>_xll.BDP(A30,"BEST_EST_EPS_FY3_NUMEST")</f>
        <v>1</v>
      </c>
      <c r="S30" s="42">
        <f>_xll.BDP(A30,"BEST_EPS_STDDEV","BEST_FPERIOD_OVERRIDE", "bf")</f>
        <v>0.36354789272030652</v>
      </c>
      <c r="T30" s="7">
        <f>_xll.BDP(A30,"BEST_EEPS_FY2_STDDEV")</f>
        <v>0.66200000000000003</v>
      </c>
      <c r="U30" s="7" t="str">
        <f>_xll.BDP(A30,"BEST_EEPS_FY3_STDDEV")</f>
        <v>#N/A N/A</v>
      </c>
      <c r="V30" s="7"/>
      <c r="W30" s="17">
        <f t="shared" si="22"/>
        <v>4.9530000000000003</v>
      </c>
      <c r="X30" s="19">
        <f t="shared" ca="1" si="23"/>
        <v>5.1097808219178082</v>
      </c>
      <c r="Y30" s="17">
        <f t="shared" si="24"/>
        <v>5.4779999999999998</v>
      </c>
      <c r="Z30" s="17">
        <f t="shared" si="25"/>
        <v>5.12</v>
      </c>
      <c r="AA30" s="3">
        <f>_xll.BDP(A30,"BEST_EEPS_CUR_YR")</f>
        <v>4.9530000000000003</v>
      </c>
      <c r="AB30" s="45">
        <f>_xll.BDP(A30,"BEST_EPS","BEST_FPERIOD_OVERRIDE", "bf")</f>
        <v>5.1119080459770121</v>
      </c>
      <c r="AC30" s="3">
        <f>_xll.BDP(A30,"BEST_EPS_NXT_YR")</f>
        <v>5.4779999999999998</v>
      </c>
      <c r="AD30" s="3">
        <f>_xll.BDP(A30,"BEST_EST_EPS_FY3")</f>
        <v>5.12</v>
      </c>
      <c r="AE30" s="7">
        <f t="shared" ca="1" si="26"/>
        <v>-4.1613112756944126E-4</v>
      </c>
      <c r="AF30" s="7">
        <f t="shared" si="27"/>
        <v>0</v>
      </c>
      <c r="AG30" s="7">
        <f t="shared" si="28"/>
        <v>0</v>
      </c>
      <c r="AH30" s="22">
        <f t="shared" si="17"/>
        <v>0.10599636583888539</v>
      </c>
      <c r="AI30" s="22">
        <f t="shared" si="18"/>
        <v>-6.5352318364366502E-2</v>
      </c>
      <c r="AJ30" s="22"/>
      <c r="AK30" s="24">
        <f t="shared" ca="1" si="29"/>
        <v>10.869350748229289</v>
      </c>
      <c r="AL30" s="24">
        <f t="shared" si="30"/>
        <v>10.13873676524279</v>
      </c>
      <c r="AM30" s="24">
        <f t="shared" si="31"/>
        <v>10.84765625</v>
      </c>
      <c r="AN30" s="7">
        <f t="shared" ca="1" si="32"/>
        <v>0.59981998913324586</v>
      </c>
      <c r="AO30" s="7">
        <f t="shared" si="33"/>
        <v>0.5595014014377524</v>
      </c>
      <c r="AP30" s="7">
        <f t="shared" si="34"/>
        <v>0.59862278849140771</v>
      </c>
      <c r="AQ30" s="41">
        <f t="array" ref="AQ30">MEDIAN(IFERROR(_xll.BDH($A30,"BEST_PE_RATIO","ed-10ay","","per","am","days=a","dts=h","BEST_FPERIOD_OVERRIDE","1BF","array=true")/_xll.BDH($A$3,"BEST_PE_RATIO","ed-10ay","","per","am","days=a","dts=h","BEST_FPERIOD_OVERRIDE","1BF","array=true"),""))</f>
        <v>1.001954774433204</v>
      </c>
      <c r="AR30" s="7">
        <f t="shared" ca="1" si="35"/>
        <v>-0.40213478529995816</v>
      </c>
      <c r="AS30" s="7">
        <f t="shared" si="36"/>
        <v>-0.44245337299545162</v>
      </c>
      <c r="AT30" s="7">
        <f t="shared" si="37"/>
        <v>-0.40333198594179631</v>
      </c>
      <c r="AU30" s="3"/>
      <c r="AV30" s="2">
        <f>IFERROR(((_xll.BDP(A30,"EPS_BEF_XO_3YR_GEO_GROWTH"))/100),0)</f>
        <v>0.12644806670456643</v>
      </c>
      <c r="AW30" s="2">
        <f>IFERROR(((_xll.BDP(A30,"5YR_AVG_RETURN_ON_INVESTED_CPTL"))/100),0)</f>
        <v>8.2873057698123309E-2</v>
      </c>
      <c r="AX30" s="2">
        <f>IFERROR(((_xll.BDP(A30,"5_YEAR_AVERAGE_ADJUSTED_ROE"))/100),0)</f>
        <v>0.32001937906603728</v>
      </c>
      <c r="AY30" s="2"/>
      <c r="AZ30" s="18" t="str">
        <f>_xll.BDP(A30,"NEXT_FISCAL_YR_END_MONTH")</f>
        <v>12/2017</v>
      </c>
    </row>
    <row r="31" spans="1:57" x14ac:dyDescent="0.35">
      <c r="A31" s="25" t="s">
        <v>82</v>
      </c>
      <c r="B31" t="str">
        <f>_xll.BDP(A31,"GICS_SUB_INDUSTRY_NAME")</f>
        <v>Restaurants</v>
      </c>
      <c r="C31" t="str">
        <f>_xll.BDP(A31,"SHORT_NAME")</f>
        <v>BJ'S RESTAURANTS</v>
      </c>
      <c r="E31" s="3">
        <f>_xll.BDP(A31,"LAST_PRICE")</f>
        <v>41.25</v>
      </c>
      <c r="F31" s="4">
        <f>(_xll.BDP(A31,"RT_PX_CHG_PCT_1D"))/100</f>
        <v>-8.4134600000000011E-3</v>
      </c>
      <c r="G31" s="5">
        <f>_xll.BDP(A31,"EQY_TURNOVER_REALTIME")</f>
        <v>15980916.472625732</v>
      </c>
      <c r="H31" s="2">
        <f>(_xll.BDP(A31,"SHORT_INT_RATIO"))/100</f>
        <v>6.7435549999999997E-2</v>
      </c>
      <c r="I31" s="2"/>
      <c r="J31" s="14"/>
      <c r="K31" s="15"/>
      <c r="L31" s="16"/>
      <c r="M31" s="15"/>
      <c r="N31" s="11">
        <f>_xll.BDP(A31,"EQY_REC_CONS")</f>
        <v>3.2857143878936768</v>
      </c>
      <c r="P31">
        <f>_xll.BDP(A31,"BEST_EEPS_CUR_YR_NUMEST")</f>
        <v>12</v>
      </c>
      <c r="Q31">
        <f>_xll.BDP(A31,"BEST_EEPS_NXT_YR_NUMEST")</f>
        <v>12</v>
      </c>
      <c r="R31">
        <f>_xll.BDP(A31,"BEST_EST_EPS_FY3_NUMEST")</f>
        <v>1</v>
      </c>
      <c r="S31" s="42">
        <f>_xll.BDP(A31,"BEST_EPS_STDDEV","BEST_FPERIOD_OVERRIDE", "bf")</f>
        <v>0.12893486590038314</v>
      </c>
      <c r="T31" s="7">
        <f>_xll.BDP(A31,"BEST_EEPS_FY2_STDDEV")</f>
        <v>0.13800000000000001</v>
      </c>
      <c r="U31" s="7" t="str">
        <f>_xll.BDP(A31,"BEST_EEPS_FY3_STDDEV")</f>
        <v>#N/A N/A</v>
      </c>
      <c r="V31" s="7"/>
      <c r="W31" s="17">
        <f t="shared" si="22"/>
        <v>1.8109999999999999</v>
      </c>
      <c r="X31" s="19">
        <f t="shared" ca="1" si="23"/>
        <v>1.8811780821917807</v>
      </c>
      <c r="Y31" s="17">
        <f t="shared" si="24"/>
        <v>2.0460000000000003</v>
      </c>
      <c r="Z31" s="17">
        <f t="shared" si="25"/>
        <v>2.3199999999999998</v>
      </c>
      <c r="AA31" s="3">
        <f>_xll.BDP(A31,"BEST_EEPS_CUR_YR")</f>
        <v>1.8109999999999999</v>
      </c>
      <c r="AB31" s="45">
        <f>_xll.BDP(A31,"BEST_EPS","BEST_FPERIOD_OVERRIDE", "bf")</f>
        <v>1.8821302681992336</v>
      </c>
      <c r="AC31" s="3">
        <f>_xll.BDP(A31,"BEST_EPS_NXT_YR")</f>
        <v>2.0460000000000003</v>
      </c>
      <c r="AD31" s="3">
        <f>_xll.BDP(A31,"BEST_EST_EPS_FY3")</f>
        <v>2.3199999999999998</v>
      </c>
      <c r="AE31" s="7">
        <f t="shared" ca="1" si="26"/>
        <v>-5.0590866293431791E-4</v>
      </c>
      <c r="AF31" s="7">
        <f t="shared" si="27"/>
        <v>0</v>
      </c>
      <c r="AG31" s="7">
        <f t="shared" si="28"/>
        <v>0</v>
      </c>
      <c r="AH31" s="22">
        <f t="shared" si="17"/>
        <v>0.12976256212037574</v>
      </c>
      <c r="AI31" s="22">
        <f t="shared" si="18"/>
        <v>0.13391984359726283</v>
      </c>
      <c r="AJ31" s="22"/>
      <c r="AK31" s="24">
        <f t="shared" ca="1" si="29"/>
        <v>21.927748569098352</v>
      </c>
      <c r="AL31" s="24">
        <f t="shared" si="30"/>
        <v>20.161290322580644</v>
      </c>
      <c r="AM31" s="24">
        <f t="shared" si="31"/>
        <v>17.780172413793103</v>
      </c>
      <c r="AN31" s="7">
        <f t="shared" ca="1" si="32"/>
        <v>1.2100724517125192</v>
      </c>
      <c r="AO31" s="7">
        <f t="shared" si="33"/>
        <v>1.1125912874025723</v>
      </c>
      <c r="AP31" s="7">
        <f t="shared" si="34"/>
        <v>0.98119041983864774</v>
      </c>
      <c r="AQ31" s="41">
        <f t="array" ref="AQ31">MEDIAN(IFERROR(_xll.BDH($A31,"BEST_PE_RATIO","ed-10ay","","per","am","days=a","dts=h","BEST_FPERIOD_OVERRIDE","1BF","array=true")/_xll.BDH($A$3,"BEST_PE_RATIO","ed-10ay","","per","am","days=a","dts=h","BEST_FPERIOD_OVERRIDE","1BF","array=true"),""))</f>
        <v>2.1068509465941587</v>
      </c>
      <c r="AR31" s="7">
        <f t="shared" ca="1" si="35"/>
        <v>-0.89677849488163952</v>
      </c>
      <c r="AS31" s="7">
        <f t="shared" si="36"/>
        <v>-0.99425965919158643</v>
      </c>
      <c r="AT31" s="7">
        <f t="shared" si="37"/>
        <v>-1.1256605267555111</v>
      </c>
      <c r="AU31" s="3"/>
      <c r="AV31" s="2">
        <f>IFERROR(((_xll.BDP(A31,"EPS_BEF_XO_3YR_GEO_GROWTH"))/100),0)</f>
        <v>0.36560165557070401</v>
      </c>
      <c r="AW31" s="2">
        <f>IFERROR(((_xll.BDP(A31,"5YR_AVG_RETURN_ON_INVESTED_CPTL"))/100),0)</f>
        <v>8.1518166468846062E-2</v>
      </c>
      <c r="AX31" s="2">
        <f>IFERROR(((_xll.BDP(A31,"5_YEAR_AVERAGE_ADJUSTED_ROE"))/100),0)</f>
        <v>0.10787138791051833</v>
      </c>
      <c r="AY31" s="2"/>
      <c r="AZ31" s="18" t="str">
        <f>_xll.BDP(A31,"NEXT_FISCAL_YR_END_MONTH")</f>
        <v>12/2017</v>
      </c>
    </row>
    <row r="32" spans="1:57" x14ac:dyDescent="0.35">
      <c r="A32" s="25" t="s">
        <v>83</v>
      </c>
      <c r="B32" t="str">
        <f>_xll.BDP(A32,"GICS_SUB_INDUSTRY_NAME")</f>
        <v>Restaurants</v>
      </c>
      <c r="C32" t="str">
        <f>_xll.BDP(A32,"SHORT_NAME")</f>
        <v>DENNY'S CORP</v>
      </c>
      <c r="E32" s="3">
        <f>_xll.BDP(A32,"LAST_PRICE")</f>
        <v>12.3</v>
      </c>
      <c r="F32" s="4">
        <f>(_xll.BDP(A32,"RT_PX_CHG_PCT_1D"))/100</f>
        <v>4.0816300000000002E-3</v>
      </c>
      <c r="G32" s="5">
        <f>_xll.BDP(A32,"EQY_TURNOVER_REALTIME")</f>
        <v>3104571.75</v>
      </c>
      <c r="H32" s="2">
        <f>(_xll.BDP(A32,"SHORT_INT_RATIO"))/100</f>
        <v>5.3070579999999999E-2</v>
      </c>
      <c r="I32" s="2"/>
      <c r="J32" s="14"/>
      <c r="K32" s="15"/>
      <c r="L32" s="16"/>
      <c r="M32" s="15"/>
      <c r="N32" s="11">
        <f>_xll.BDP(A32,"EQY_REC_CONS")</f>
        <v>4.6666665077209473</v>
      </c>
      <c r="P32">
        <f>_xll.BDP(A32,"BEST_EEPS_CUR_YR_NUMEST")</f>
        <v>5</v>
      </c>
      <c r="Q32">
        <f>_xll.BDP(A32,"BEST_EEPS_NXT_YR_NUMEST")</f>
        <v>4</v>
      </c>
      <c r="R32">
        <f>_xll.BDP(A32,"BEST_EST_EPS_FY3_NUMEST")</f>
        <v>1</v>
      </c>
      <c r="S32" s="42">
        <f>_xll.BDP(A32,"BEST_EPS_STDDEV","BEST_FPERIOD_OVERRIDE", "bf")</f>
        <v>2.1026819923371652E-2</v>
      </c>
      <c r="T32" s="7">
        <f>_xll.BDP(A32,"BEST_EEPS_FY2_STDDEV")</f>
        <v>2.8000000000000001E-2</v>
      </c>
      <c r="U32" s="7" t="str">
        <f>_xll.BDP(A32,"BEST_EEPS_FY3_STDDEV")</f>
        <v>#N/A N/A</v>
      </c>
      <c r="V32" s="7"/>
      <c r="W32" s="17">
        <f t="shared" si="22"/>
        <v>0.57799999999999996</v>
      </c>
      <c r="X32" s="19">
        <f t="shared" ca="1" si="23"/>
        <v>0.60248767123287672</v>
      </c>
      <c r="Y32" s="17">
        <f t="shared" si="24"/>
        <v>0.66</v>
      </c>
      <c r="Z32" s="17">
        <f t="shared" si="25"/>
        <v>0.77</v>
      </c>
      <c r="AA32" s="3">
        <f>_xll.BDP(A32,"BEST_EEPS_CUR_YR")</f>
        <v>0.57799999999999996</v>
      </c>
      <c r="AB32" s="45">
        <f>_xll.BDP(A32,"BEST_EPS","BEST_FPERIOD_OVERRIDE", "bf")</f>
        <v>0.60281992337164747</v>
      </c>
      <c r="AC32" s="3">
        <f>_xll.BDP(A32,"BEST_EPS_NXT_YR")</f>
        <v>0.66</v>
      </c>
      <c r="AD32" s="3">
        <f>_xll.BDP(A32,"BEST_EST_EPS_FY3")</f>
        <v>0.77</v>
      </c>
      <c r="AE32" s="7">
        <f t="shared" ca="1" si="26"/>
        <v>-5.5116316811898436E-4</v>
      </c>
      <c r="AF32" s="7">
        <f t="shared" si="27"/>
        <v>0</v>
      </c>
      <c r="AG32" s="7">
        <f t="shared" si="28"/>
        <v>0</v>
      </c>
      <c r="AH32" s="22">
        <f t="shared" si="17"/>
        <v>0.14186851211072682</v>
      </c>
      <c r="AI32" s="22">
        <f t="shared" si="18"/>
        <v>0.16666666666666674</v>
      </c>
      <c r="AJ32" s="22"/>
      <c r="AK32" s="24">
        <f t="shared" ca="1" si="29"/>
        <v>20.415355512305148</v>
      </c>
      <c r="AL32" s="24">
        <f t="shared" si="30"/>
        <v>18.636363636363637</v>
      </c>
      <c r="AM32" s="24">
        <f t="shared" si="31"/>
        <v>15.974025974025974</v>
      </c>
      <c r="AN32" s="7">
        <f t="shared" ca="1" si="32"/>
        <v>1.1266117549419525</v>
      </c>
      <c r="AO32" s="7">
        <f t="shared" si="33"/>
        <v>1.0284389282099413</v>
      </c>
      <c r="AP32" s="7">
        <f t="shared" si="34"/>
        <v>0.88151908132280687</v>
      </c>
      <c r="AQ32" s="41">
        <f t="array" ref="AQ32">MEDIAN(IFERROR(_xll.BDH($A32,"BEST_PE_RATIO","ed-10ay","","per","am","days=a","dts=h","BEST_FPERIOD_OVERRIDE","1BF","array=true")/_xll.BDH($A$3,"BEST_PE_RATIO","ed-10ay","","per","am","days=a","dts=h","BEST_FPERIOD_OVERRIDE","1BF","array=true"),""))</f>
        <v>1.1114223068674678</v>
      </c>
      <c r="AR32" s="7">
        <f t="shared" ca="1" si="35"/>
        <v>1.5189448074484746E-2</v>
      </c>
      <c r="AS32" s="7">
        <f t="shared" si="36"/>
        <v>-8.2983378657526474E-2</v>
      </c>
      <c r="AT32" s="7">
        <f t="shared" si="37"/>
        <v>-0.22990322554466092</v>
      </c>
      <c r="AU32" s="3"/>
      <c r="AV32" s="2">
        <f>IFERROR(((_xll.BDP(A32,"EPS_BEF_XO_3YR_GEO_GROWTH"))/100),0)</f>
        <v>-1.2501310530876553E-2</v>
      </c>
      <c r="AW32" s="2">
        <f>IFERROR(((_xll.BDP(A32,"5YR_AVG_RETURN_ON_INVESTED_CPTL"))/100),0)</f>
        <v>0.2291147728226911</v>
      </c>
      <c r="AX32" s="2">
        <f>IFERROR(((_xll.BDP(A32,"5_YEAR_AVERAGE_ADJUSTED_ROE"))/100),0)</f>
        <v>0</v>
      </c>
      <c r="AY32" s="2"/>
      <c r="AZ32" s="18" t="str">
        <f>_xll.BDP(A32,"NEXT_FISCAL_YR_END_MONTH")</f>
        <v>12/2017</v>
      </c>
    </row>
    <row r="33" spans="1:52" x14ac:dyDescent="0.35">
      <c r="A33" s="25" t="s">
        <v>84</v>
      </c>
      <c r="B33" t="str">
        <f>_xll.BDP(A33,"GICS_SUB_INDUSTRY_NAME")</f>
        <v>Restaurants</v>
      </c>
      <c r="C33" t="str">
        <f>_xll.BDP(A33,"SHORT_NAME")</f>
        <v>WINGSTOP INC</v>
      </c>
      <c r="E33" s="3">
        <f>_xll.BDP(A33,"LAST_PRICE")</f>
        <v>27.91</v>
      </c>
      <c r="F33" s="4">
        <f>(_xll.BDP(A33,"RT_PX_CHG_PCT_1D"))/100</f>
        <v>0</v>
      </c>
      <c r="G33" s="5">
        <f>_xll.BDP(A33,"EQY_TURNOVER_REALTIME")</f>
        <v>6503151</v>
      </c>
      <c r="H33" s="2">
        <f>(_xll.BDP(A33,"SHORT_INT_RATIO"))/100</f>
        <v>0.2192279</v>
      </c>
      <c r="I33" s="2"/>
      <c r="J33" s="14"/>
      <c r="K33" s="15"/>
      <c r="L33" s="16"/>
      <c r="M33" s="15"/>
      <c r="N33" s="11">
        <f>_xll.BDP(A33,"EQY_REC_CONS")</f>
        <v>4.5</v>
      </c>
      <c r="P33">
        <f>_xll.BDP(A33,"BEST_EEPS_CUR_YR_NUMEST")</f>
        <v>12</v>
      </c>
      <c r="Q33">
        <f>_xll.BDP(A33,"BEST_EEPS_NXT_YR_NUMEST")</f>
        <v>12</v>
      </c>
      <c r="R33">
        <f>_xll.BDP(A33,"BEST_EST_EPS_FY3_NUMEST")</f>
        <v>2</v>
      </c>
      <c r="S33" s="42">
        <f>_xll.BDP(A33,"BEST_EPS_STDDEV","BEST_FPERIOD_OVERRIDE", "bf")</f>
        <v>1.7448275862068964E-2</v>
      </c>
      <c r="T33" s="7">
        <f>_xll.BDP(A33,"BEST_EEPS_FY2_STDDEV")</f>
        <v>0.03</v>
      </c>
      <c r="U33" s="7">
        <f>_xll.BDP(A33,"BEST_EEPS_FY3_STDDEV")</f>
        <v>2.8000000000000001E-2</v>
      </c>
      <c r="V33" s="7"/>
      <c r="W33" s="17">
        <f t="shared" si="22"/>
        <v>0.64</v>
      </c>
      <c r="X33" s="19">
        <f t="shared" ca="1" si="23"/>
        <v>0.68389863013698626</v>
      </c>
      <c r="Y33" s="17">
        <f t="shared" si="24"/>
        <v>0.78700000000000003</v>
      </c>
      <c r="Z33" s="17">
        <f t="shared" si="25"/>
        <v>0.92</v>
      </c>
      <c r="AA33" s="3">
        <f>_xll.BDP(A33,"BEST_EEPS_CUR_YR")</f>
        <v>0.64</v>
      </c>
      <c r="AB33" s="45">
        <f>_xll.BDP(A33,"BEST_EPS","BEST_FPERIOD_OVERRIDE", "bf")</f>
        <v>0.68449425287356325</v>
      </c>
      <c r="AC33" s="3">
        <f>_xll.BDP(A33,"BEST_EPS_NXT_YR")</f>
        <v>0.78700000000000003</v>
      </c>
      <c r="AD33" s="3">
        <f>_xll.BDP(A33,"BEST_EST_EPS_FY3")</f>
        <v>0.92</v>
      </c>
      <c r="AE33" s="7">
        <f t="shared" ca="1" si="26"/>
        <v>-8.7016470054568362E-4</v>
      </c>
      <c r="AF33" s="7">
        <f t="shared" si="27"/>
        <v>0</v>
      </c>
      <c r="AG33" s="7">
        <f t="shared" si="28"/>
        <v>0</v>
      </c>
      <c r="AH33" s="22">
        <f t="shared" si="17"/>
        <v>0.22968750000000004</v>
      </c>
      <c r="AI33" s="22">
        <f t="shared" si="18"/>
        <v>0.16899618805590855</v>
      </c>
      <c r="AJ33" s="22"/>
      <c r="AK33" s="24">
        <f t="shared" ca="1" si="29"/>
        <v>40.810141693674062</v>
      </c>
      <c r="AL33" s="24">
        <f t="shared" si="30"/>
        <v>35.463786531130879</v>
      </c>
      <c r="AM33" s="24">
        <f t="shared" si="31"/>
        <v>30.336956521739129</v>
      </c>
      <c r="AN33" s="7">
        <f t="shared" ca="1" si="32"/>
        <v>2.2520884010678923</v>
      </c>
      <c r="AO33" s="7">
        <f t="shared" si="33"/>
        <v>1.9570523156769091</v>
      </c>
      <c r="AP33" s="7">
        <f t="shared" si="34"/>
        <v>1.6741306222149208</v>
      </c>
      <c r="AQ33" s="41">
        <f t="array" ref="AQ33">MEDIAN(IFERROR(_xll.BDH($A33,"BEST_PE_RATIO","ed-10ay","","per","am","days=a","dts=h","BEST_FPERIOD_OVERRIDE","1BF","array=true")/_xll.BDH($A$3,"BEST_PE_RATIO","ed-10ay","","per","am","days=a","dts=h","BEST_FPERIOD_OVERRIDE","1BF","array=true"),""))</f>
        <v>2.6613916252761269</v>
      </c>
      <c r="AR33" s="7">
        <f t="shared" ca="1" si="35"/>
        <v>-0.40930322420823462</v>
      </c>
      <c r="AS33" s="7">
        <f t="shared" si="36"/>
        <v>-0.70433930959921787</v>
      </c>
      <c r="AT33" s="7">
        <f t="shared" si="37"/>
        <v>-0.98726100306120612</v>
      </c>
      <c r="AU33" s="3"/>
      <c r="AV33" s="2">
        <f>IFERROR(((_xll.BDP(A33,"EPS_BEF_XO_3YR_GEO_GROWTH"))/100),0)</f>
        <v>0.21644039911468016</v>
      </c>
      <c r="AW33" s="2">
        <f>IFERROR(((_xll.BDP(A33,"5YR_AVG_RETURN_ON_INVESTED_CPTL"))/100),0)</f>
        <v>0</v>
      </c>
      <c r="AX33" s="2">
        <f>IFERROR(((_xll.BDP(A33,"5_YEAR_AVERAGE_ADJUSTED_ROE"))/100),0)</f>
        <v>0</v>
      </c>
      <c r="AY33" s="2"/>
      <c r="AZ33" s="18" t="str">
        <f>_xll.BDP(A33,"NEXT_FISCAL_YR_END_MONTH")</f>
        <v>12/2017</v>
      </c>
    </row>
    <row r="34" spans="1:52" x14ac:dyDescent="0.35">
      <c r="A34" s="25" t="s">
        <v>85</v>
      </c>
      <c r="B34" t="str">
        <f>_xll.BDP(A34,"GICS_SUB_INDUSTRY_NAME")</f>
        <v>Restaurants</v>
      </c>
      <c r="C34" t="str">
        <f>_xll.BDP(A34,"SHORT_NAME")</f>
        <v>BOJANGLES' INC</v>
      </c>
      <c r="E34" s="3">
        <f>_xll.BDP(A34,"LAST_PRICE")</f>
        <v>20.05</v>
      </c>
      <c r="F34" s="4">
        <f>(_xll.BDP(A34,"RT_PX_CHG_PCT_1D"))/100</f>
        <v>-9.8765399999999996E-3</v>
      </c>
      <c r="G34" s="5">
        <f>_xll.BDP(A34,"EQY_TURNOVER_REALTIME")</f>
        <v>2083053.875</v>
      </c>
      <c r="H34" s="2">
        <f>(_xll.BDP(A34,"SHORT_INT_RATIO"))/100</f>
        <v>6.0302149999999999E-2</v>
      </c>
      <c r="I34" s="2"/>
      <c r="J34" s="14"/>
      <c r="K34" s="15"/>
      <c r="L34" s="16"/>
      <c r="M34" s="15"/>
      <c r="N34" s="11">
        <f>_xll.BDP(A34,"EQY_REC_CONS")</f>
        <v>4.230769157409668</v>
      </c>
      <c r="P34">
        <f>_xll.BDP(A34,"BEST_EEPS_CUR_YR_NUMEST")</f>
        <v>13</v>
      </c>
      <c r="Q34">
        <f>_xll.BDP(A34,"BEST_EEPS_NXT_YR_NUMEST")</f>
        <v>13</v>
      </c>
      <c r="R34">
        <f>_xll.BDP(A34,"BEST_EST_EPS_FY3_NUMEST")</f>
        <v>3</v>
      </c>
      <c r="S34" s="42">
        <f>_xll.BDP(A34,"BEST_EPS_STDDEV","BEST_FPERIOD_OVERRIDE", "bf")</f>
        <v>4.3750957854406129E-2</v>
      </c>
      <c r="T34" s="7">
        <f>_xll.BDP(A34,"BEST_EEPS_FY2_STDDEV")</f>
        <v>5.7000000000000002E-2</v>
      </c>
      <c r="U34" s="7">
        <f>_xll.BDP(A34,"BEST_EEPS_FY3_STDDEV")</f>
        <v>0</v>
      </c>
      <c r="V34" s="7"/>
      <c r="W34" s="17">
        <f t="shared" si="22"/>
        <v>0.93100000000000005</v>
      </c>
      <c r="X34" s="19">
        <f t="shared" ca="1" si="23"/>
        <v>0.95877260273972609</v>
      </c>
      <c r="Y34" s="17">
        <f t="shared" si="24"/>
        <v>1.024</v>
      </c>
      <c r="Z34" s="17">
        <f t="shared" si="25"/>
        <v>1.1300000000000001</v>
      </c>
      <c r="AA34" s="3">
        <f>_xll.BDP(A34,"BEST_EEPS_CUR_YR")</f>
        <v>0.93100000000000005</v>
      </c>
      <c r="AB34" s="45">
        <f>_xll.BDP(A34,"BEST_EPS","BEST_FPERIOD_OVERRIDE", "bf")</f>
        <v>0.95914942528735636</v>
      </c>
      <c r="AC34" s="3">
        <f>_xll.BDP(A34,"BEST_EPS_NXT_YR")</f>
        <v>1.024</v>
      </c>
      <c r="AD34" s="3">
        <f>_xll.BDP(A34,"BEST_EST_EPS_FY3")</f>
        <v>1.1300000000000001</v>
      </c>
      <c r="AE34" s="7">
        <f t="shared" ca="1" si="26"/>
        <v>-3.9287157735345968E-4</v>
      </c>
      <c r="AF34" s="7">
        <f t="shared" si="27"/>
        <v>0</v>
      </c>
      <c r="AG34" s="7">
        <f t="shared" si="28"/>
        <v>0</v>
      </c>
      <c r="AH34" s="22">
        <f t="shared" si="17"/>
        <v>9.9892588614393096E-2</v>
      </c>
      <c r="AI34" s="22">
        <f t="shared" si="18"/>
        <v>0.103515625</v>
      </c>
      <c r="AJ34" s="22"/>
      <c r="AK34" s="24">
        <f t="shared" ca="1" si="29"/>
        <v>20.912153666788587</v>
      </c>
      <c r="AL34" s="24">
        <f t="shared" si="30"/>
        <v>19.580078125</v>
      </c>
      <c r="AM34" s="24">
        <f t="shared" si="31"/>
        <v>17.743362831858406</v>
      </c>
      <c r="AN34" s="7">
        <f t="shared" ca="1" si="32"/>
        <v>1.1540273265364398</v>
      </c>
      <c r="AO34" s="7">
        <f t="shared" si="33"/>
        <v>1.08051736669542</v>
      </c>
      <c r="AP34" s="7">
        <f t="shared" si="34"/>
        <v>0.97915910043903542</v>
      </c>
      <c r="AQ34" s="41">
        <f t="array" ref="AQ34">MEDIAN(IFERROR(_xll.BDH($A34,"BEST_PE_RATIO","ed-10ay","","per","am","days=a","dts=h","BEST_FPERIOD_OVERRIDE","1BF","array=true")/_xll.BDH($A$3,"BEST_PE_RATIO","ed-10ay","","per","am","days=a","dts=h","BEST_FPERIOD_OVERRIDE","1BF","array=true"),""))</f>
        <v>1.1234352902675349</v>
      </c>
      <c r="AR34" s="7">
        <f t="shared" ca="1" si="35"/>
        <v>3.0592036268904943E-2</v>
      </c>
      <c r="AS34" s="7">
        <f t="shared" si="36"/>
        <v>-4.291792357211488E-2</v>
      </c>
      <c r="AT34" s="7">
        <f t="shared" si="37"/>
        <v>-0.14427618982849943</v>
      </c>
      <c r="AU34" s="3"/>
      <c r="AV34" s="2">
        <f>IFERROR(((_xll.BDP(A34,"EPS_BEF_XO_3YR_GEO_GROWTH"))/100),0)</f>
        <v>0.15352903180159139</v>
      </c>
      <c r="AW34" s="2">
        <f>IFERROR(((_xll.BDP(A34,"5YR_AVG_RETURN_ON_INVESTED_CPTL"))/100),0)</f>
        <v>0</v>
      </c>
      <c r="AX34" s="2">
        <f>IFERROR(((_xll.BDP(A34,"5_YEAR_AVERAGE_ADJUSTED_ROE"))/100),0)</f>
        <v>0</v>
      </c>
      <c r="AY34" s="2"/>
      <c r="AZ34" s="18" t="str">
        <f>_xll.BDP(A34,"NEXT_FISCAL_YR_END_MONTH")</f>
        <v>12/2017</v>
      </c>
    </row>
    <row r="35" spans="1:52" x14ac:dyDescent="0.35">
      <c r="A35" s="25" t="s">
        <v>86</v>
      </c>
      <c r="B35" t="str">
        <f>_xll.BDP(A35,"GICS_SUB_INDUSTRY_NAME")</f>
        <v>Restaurants</v>
      </c>
      <c r="C35" t="str">
        <f>_xll.BDP(A35,"SHORT_NAME")</f>
        <v>RED ROBIN GOURME</v>
      </c>
      <c r="E35" s="3">
        <f>_xll.BDP(A35,"LAST_PRICE")</f>
        <v>57.8</v>
      </c>
      <c r="F35" s="4">
        <f>(_xll.BDP(A35,"RT_PX_CHG_PCT_1D"))/100</f>
        <v>4.3440499999999995E-3</v>
      </c>
      <c r="G35" s="5">
        <f>_xll.BDP(A35,"EQY_TURNOVER_REALTIME")</f>
        <v>8866160</v>
      </c>
      <c r="H35" s="2">
        <f>(_xll.BDP(A35,"SHORT_INT_RATIO"))/100</f>
        <v>0.1099422</v>
      </c>
      <c r="I35" s="2"/>
      <c r="J35" s="14"/>
      <c r="K35" s="15"/>
      <c r="L35" s="16"/>
      <c r="M35" s="15"/>
      <c r="N35" s="11">
        <f>_xll.BDP(A35,"EQY_REC_CONS")</f>
        <v>3.5999999046325684</v>
      </c>
      <c r="P35">
        <f>_xll.BDP(A35,"BEST_EEPS_CUR_YR_NUMEST")</f>
        <v>9</v>
      </c>
      <c r="Q35">
        <f>_xll.BDP(A35,"BEST_EEPS_NXT_YR_NUMEST")</f>
        <v>9</v>
      </c>
      <c r="R35">
        <f>_xll.BDP(A35,"BEST_EST_EPS_FY3_NUMEST")</f>
        <v>1</v>
      </c>
      <c r="S35" s="42">
        <f>_xll.BDP(A35,"BEST_EPS_STDDEV","BEST_FPERIOD_OVERRIDE", "bf")</f>
        <v>0.21519540229885059</v>
      </c>
      <c r="T35" s="7">
        <f>_xll.BDP(A35,"BEST_EEPS_FY2_STDDEV")</f>
        <v>0.37</v>
      </c>
      <c r="U35" s="7" t="str">
        <f>_xll.BDP(A35,"BEST_EEPS_FY3_STDDEV")</f>
        <v>#N/A N/A</v>
      </c>
      <c r="V35" s="7"/>
      <c r="W35" s="17">
        <f t="shared" si="22"/>
        <v>2.7760000000000002</v>
      </c>
      <c r="X35" s="19">
        <f t="shared" ca="1" si="23"/>
        <v>2.906501369863014</v>
      </c>
      <c r="Y35" s="17">
        <f t="shared" si="24"/>
        <v>3.2130000000000001</v>
      </c>
      <c r="Z35" s="17">
        <f t="shared" si="25"/>
        <v>3.64</v>
      </c>
      <c r="AA35" s="3">
        <f>_xll.BDP(A35,"BEST_EEPS_CUR_YR")</f>
        <v>2.7760000000000002</v>
      </c>
      <c r="AB35" s="45">
        <f>_xll.BDP(A35,"BEST_EPS","BEST_FPERIOD_OVERRIDE", "bf")</f>
        <v>2.9082720306513412</v>
      </c>
      <c r="AC35" s="3">
        <f>_xll.BDP(A35,"BEST_EPS_NXT_YR")</f>
        <v>3.2130000000000001</v>
      </c>
      <c r="AD35" s="3">
        <f>_xll.BDP(A35,"BEST_EST_EPS_FY3")</f>
        <v>3.64</v>
      </c>
      <c r="AE35" s="7">
        <f t="shared" ca="1" si="26"/>
        <v>-6.0883602691408356E-4</v>
      </c>
      <c r="AF35" s="7">
        <f t="shared" si="27"/>
        <v>0</v>
      </c>
      <c r="AG35" s="7">
        <f t="shared" si="28"/>
        <v>0</v>
      </c>
      <c r="AH35" s="22">
        <f t="shared" si="17"/>
        <v>0.15742074927953875</v>
      </c>
      <c r="AI35" s="22">
        <f t="shared" si="18"/>
        <v>0.1328976034858389</v>
      </c>
      <c r="AJ35" s="22"/>
      <c r="AK35" s="24">
        <f t="shared" ca="1" si="29"/>
        <v>19.886452006979155</v>
      </c>
      <c r="AL35" s="24">
        <f t="shared" si="30"/>
        <v>17.989417989417987</v>
      </c>
      <c r="AM35" s="24">
        <f t="shared" si="31"/>
        <v>15.879120879120878</v>
      </c>
      <c r="AN35" s="7">
        <f t="shared" ca="1" si="32"/>
        <v>1.0974244647195945</v>
      </c>
      <c r="AO35" s="7">
        <f t="shared" si="33"/>
        <v>0.99273753813528975</v>
      </c>
      <c r="AP35" s="7">
        <f t="shared" si="34"/>
        <v>0.87628178846941929</v>
      </c>
      <c r="AQ35" s="41">
        <f t="array" ref="AQ35">MEDIAN(IFERROR(_xll.BDH($A35,"BEST_PE_RATIO","ed-10ay","","per","am","days=a","dts=h","BEST_FPERIOD_OVERRIDE","1BF","array=true")/_xll.BDH($A$3,"BEST_PE_RATIO","ed-10ay","","per","am","days=a","dts=h","BEST_FPERIOD_OVERRIDE","1BF","array=true"),""))</f>
        <v>1.3048882591614608</v>
      </c>
      <c r="AR35" s="7">
        <f t="shared" ca="1" si="35"/>
        <v>-0.20746379444186624</v>
      </c>
      <c r="AS35" s="7">
        <f t="shared" si="36"/>
        <v>-0.31215072102617103</v>
      </c>
      <c r="AT35" s="7">
        <f t="shared" si="37"/>
        <v>-0.4286064706920415</v>
      </c>
      <c r="AU35" s="3"/>
      <c r="AV35" s="2">
        <f>IFERROR(((_xll.BDP(A35,"EPS_BEF_XO_3YR_GEO_GROWTH"))/100),0)</f>
        <v>-0.27084654443706691</v>
      </c>
      <c r="AW35" s="2">
        <f>IFERROR(((_xll.BDP(A35,"5YR_AVG_RETURN_ON_INVESTED_CPTL"))/100),0)</f>
        <v>6.8225901506044101E-2</v>
      </c>
      <c r="AX35" s="2">
        <f>IFERROR(((_xll.BDP(A35,"5_YEAR_AVERAGE_ADJUSTED_ROE"))/100),0)</f>
        <v>0.10808890937017129</v>
      </c>
      <c r="AY35" s="2"/>
      <c r="AZ35" s="18" t="str">
        <f>_xll.BDP(A35,"NEXT_FISCAL_YR_END_MONTH")</f>
        <v>12/2017</v>
      </c>
    </row>
    <row r="36" spans="1:52" x14ac:dyDescent="0.35">
      <c r="A36" s="25" t="s">
        <v>87</v>
      </c>
      <c r="B36" t="str">
        <f>_xll.BDP(A36,"GICS_SUB_INDUSTRY_NAME")</f>
        <v>Restaurants</v>
      </c>
      <c r="C36" t="str">
        <f>_xll.BDP(A36,"SHORT_NAME")</f>
        <v>RUTH'S HOSPITALI</v>
      </c>
      <c r="E36" s="3">
        <f>_xll.BDP(A36,"LAST_PRICE")</f>
        <v>20.3</v>
      </c>
      <c r="F36" s="4">
        <f>(_xll.BDP(A36,"RT_PX_CHG_PCT_1D"))/100</f>
        <v>7.44417E-3</v>
      </c>
      <c r="G36" s="5">
        <f>_xll.BDP(A36,"EQY_TURNOVER_REALTIME")</f>
        <v>2942511.5</v>
      </c>
      <c r="H36" s="2">
        <f>(_xll.BDP(A36,"SHORT_INT_RATIO"))/100</f>
        <v>2.0979459999999998E-2</v>
      </c>
      <c r="I36" s="2"/>
      <c r="J36" s="14"/>
      <c r="K36" s="15"/>
      <c r="L36" s="16"/>
      <c r="M36" s="15"/>
      <c r="N36" s="11">
        <f>_xll.BDP(A36,"EQY_REC_CONS")</f>
        <v>4.1999998092651367</v>
      </c>
      <c r="P36">
        <f>_xll.BDP(A36,"BEST_EEPS_CUR_YR_NUMEST")</f>
        <v>5</v>
      </c>
      <c r="Q36">
        <f>_xll.BDP(A36,"BEST_EEPS_NXT_YR_NUMEST")</f>
        <v>5</v>
      </c>
      <c r="R36">
        <f>_xll.BDP(A36,"BEST_EST_EPS_FY3_NUMEST")</f>
        <v>1</v>
      </c>
      <c r="S36" s="42">
        <f>_xll.BDP(A36,"BEST_EPS_STDDEV","BEST_FPERIOD_OVERRIDE", "bf")</f>
        <v>2.621072796934866E-2</v>
      </c>
      <c r="T36" s="7">
        <f>_xll.BDP(A36,"BEST_EEPS_FY2_STDDEV")</f>
        <v>2.9000000000000001E-2</v>
      </c>
      <c r="U36" s="7" t="str">
        <f>_xll.BDP(A36,"BEST_EEPS_FY3_STDDEV")</f>
        <v>#N/A N/A</v>
      </c>
      <c r="V36" s="7"/>
      <c r="W36" s="17">
        <f t="shared" si="22"/>
        <v>1.0640000000000001</v>
      </c>
      <c r="X36" s="19">
        <f t="shared" ca="1" si="23"/>
        <v>1.0843068493150685</v>
      </c>
      <c r="Y36" s="17">
        <f t="shared" si="24"/>
        <v>1.1320000000000001</v>
      </c>
      <c r="Z36" s="17">
        <f t="shared" si="25"/>
        <v>1.26</v>
      </c>
      <c r="AA36" s="3">
        <f>_xll.BDP(A36,"BEST_EEPS_CUR_YR")</f>
        <v>1.0640000000000001</v>
      </c>
      <c r="AB36" s="45">
        <f>_xll.BDP(A36,"BEST_EPS","BEST_FPERIOD_OVERRIDE", "bf")</f>
        <v>1.0845823754789272</v>
      </c>
      <c r="AC36" s="3">
        <f>_xll.BDP(A36,"BEST_EPS_NXT_YR")</f>
        <v>1.1320000000000001</v>
      </c>
      <c r="AD36" s="3">
        <f>_xll.BDP(A36,"BEST_EST_EPS_FY3")</f>
        <v>1.26</v>
      </c>
      <c r="AE36" s="7">
        <f t="shared" ca="1" si="26"/>
        <v>-2.5403894631526036E-4</v>
      </c>
      <c r="AF36" s="7">
        <f t="shared" si="27"/>
        <v>0</v>
      </c>
      <c r="AG36" s="7">
        <f t="shared" si="28"/>
        <v>0</v>
      </c>
      <c r="AH36" s="22">
        <f t="shared" si="17"/>
        <v>6.3909774436090361E-2</v>
      </c>
      <c r="AI36" s="22">
        <f t="shared" si="18"/>
        <v>0.11307420494699638</v>
      </c>
      <c r="AJ36" s="22"/>
      <c r="AK36" s="24">
        <f t="shared" ca="1" si="29"/>
        <v>18.721637710601055</v>
      </c>
      <c r="AL36" s="24">
        <f t="shared" si="30"/>
        <v>17.93286219081272</v>
      </c>
      <c r="AM36" s="24">
        <f t="shared" si="31"/>
        <v>16.111111111111111</v>
      </c>
      <c r="AN36" s="7">
        <f t="shared" ca="1" si="32"/>
        <v>1.0331447377350198</v>
      </c>
      <c r="AO36" s="7">
        <f t="shared" si="33"/>
        <v>0.98961653309178621</v>
      </c>
      <c r="AP36" s="7">
        <f t="shared" si="34"/>
        <v>0.88908405988881112</v>
      </c>
      <c r="AQ36" s="41">
        <f t="array" ref="AQ36">MEDIAN(IFERROR(_xll.BDH($A36,"BEST_PE_RATIO","ed-10ay","","per","am","days=a","dts=h","BEST_FPERIOD_OVERRIDE","1BF","array=true")/_xll.BDH($A$3,"BEST_PE_RATIO","ed-10ay","","per","am","days=a","dts=h","BEST_FPERIOD_OVERRIDE","1BF","array=true"),""))</f>
        <v>1.0312237002234157</v>
      </c>
      <c r="AR36" s="7">
        <f t="shared" ca="1" si="35"/>
        <v>1.9210375116041067E-3</v>
      </c>
      <c r="AS36" s="7">
        <f t="shared" si="36"/>
        <v>-4.1607167131629486E-2</v>
      </c>
      <c r="AT36" s="7">
        <f t="shared" si="37"/>
        <v>-0.14213964033460458</v>
      </c>
      <c r="AU36" s="3"/>
      <c r="AV36" s="2">
        <f>IFERROR(((_xll.BDP(A36,"EPS_BEF_XO_3YR_GEO_GROWTH"))/100),0)</f>
        <v>0.10961195837403093</v>
      </c>
      <c r="AW36" s="2">
        <f>IFERROR(((_xll.BDP(A36,"5YR_AVG_RETURN_ON_INVESTED_CPTL"))/100),0)</f>
        <v>0.23715642502440507</v>
      </c>
      <c r="AX36" s="2">
        <f>IFERROR(((_xll.BDP(A36,"5_YEAR_AVERAGE_ADJUSTED_ROE"))/100),0)</f>
        <v>0.19624994526895745</v>
      </c>
      <c r="AY36" s="2"/>
      <c r="AZ36" s="18" t="str">
        <f>_xll.BDP(A36,"NEXT_FISCAL_YR_END_MONTH")</f>
        <v>12/2017</v>
      </c>
    </row>
    <row r="37" spans="1:52" x14ac:dyDescent="0.35">
      <c r="A37" s="25" t="s">
        <v>88</v>
      </c>
      <c r="B37" t="str">
        <f>_xll.BDP(A37,"GICS_SUB_INDUSTRY_NAME")</f>
        <v>Restaurants</v>
      </c>
      <c r="C37" t="str">
        <f>_xll.BDP(A37,"SHORT_NAME")</f>
        <v>FIESTA RESTAURAN</v>
      </c>
      <c r="E37" s="3">
        <f>_xll.BDP(A37,"LAST_PRICE")</f>
        <v>23.9</v>
      </c>
      <c r="F37" s="4">
        <f>(_xll.BDP(A37,"RT_PX_CHG_PCT_1D"))/100</f>
        <v>1.27119E-2</v>
      </c>
      <c r="G37" s="5">
        <f>_xll.BDP(A37,"EQY_TURNOVER_REALTIME")</f>
        <v>5941221.5</v>
      </c>
      <c r="H37" s="2">
        <f>(_xll.BDP(A37,"SHORT_INT_RATIO"))/100</f>
        <v>5.9850500000000001E-2</v>
      </c>
      <c r="I37" s="2"/>
      <c r="J37" s="14"/>
      <c r="K37" s="15"/>
      <c r="L37" s="16"/>
      <c r="M37" s="15"/>
      <c r="N37" s="11">
        <f>_xll.BDP(A37,"EQY_REC_CONS")</f>
        <v>3.8571429252624512</v>
      </c>
      <c r="P37">
        <f>_xll.BDP(A37,"BEST_EEPS_CUR_YR_NUMEST")</f>
        <v>7</v>
      </c>
      <c r="Q37">
        <f>_xll.BDP(A37,"BEST_EEPS_NXT_YR_NUMEST")</f>
        <v>7</v>
      </c>
      <c r="R37" t="str">
        <f>_xll.BDP(A37,"BEST_EST_EPS_FY3_NUMEST")</f>
        <v>#N/A N/A</v>
      </c>
      <c r="S37" s="42">
        <f>_xll.BDP(A37,"BEST_EPS_STDDEV","BEST_FPERIOD_OVERRIDE", "bf")</f>
        <v>0.12679310344827585</v>
      </c>
      <c r="T37" s="7">
        <f>_xll.BDP(A37,"BEST_EEPS_FY2_STDDEV")</f>
        <v>0.17699999999999999</v>
      </c>
      <c r="U37" s="7" t="str">
        <f>_xll.BDP(A37,"BEST_EEPS_FY3_STDDEV")</f>
        <v>#N/A N/A</v>
      </c>
      <c r="V37" s="7"/>
      <c r="W37" s="17">
        <f t="shared" si="22"/>
        <v>1.1100000000000001</v>
      </c>
      <c r="X37" s="19">
        <f t="shared" ca="1" si="23"/>
        <v>1.1428493150684931</v>
      </c>
      <c r="Y37" s="17">
        <f t="shared" si="24"/>
        <v>1.22</v>
      </c>
      <c r="Z37" s="17" t="str">
        <f t="shared" si="25"/>
        <v>#N/A N/A</v>
      </c>
      <c r="AA37" s="3">
        <f>_xll.BDP(A37,"BEST_EEPS_CUR_YR")</f>
        <v>1.1100000000000001</v>
      </c>
      <c r="AB37" s="45">
        <f>_xll.BDP(A37,"BEST_EPS","BEST_FPERIOD_OVERRIDE", "bf")</f>
        <v>1.1432950191570883</v>
      </c>
      <c r="AC37" s="3">
        <f>_xll.BDP(A37,"BEST_EPS_NXT_YR")</f>
        <v>1.22</v>
      </c>
      <c r="AD37" s="3" t="str">
        <f>_xll.BDP(A37,"BEST_EST_EPS_FY3")</f>
        <v>#N/A N/A</v>
      </c>
      <c r="AE37" s="7">
        <f t="shared" ca="1" si="26"/>
        <v>-3.8984171287992364E-4</v>
      </c>
      <c r="AF37" s="7">
        <f t="shared" si="27"/>
        <v>0</v>
      </c>
      <c r="AG37" s="7">
        <f t="shared" si="28"/>
        <v>0</v>
      </c>
      <c r="AH37" s="22">
        <f t="shared" si="17"/>
        <v>9.9099099099098975E-2</v>
      </c>
      <c r="AI37" s="22">
        <f t="shared" si="18"/>
        <v>0</v>
      </c>
      <c r="AJ37" s="22"/>
      <c r="AK37" s="24">
        <f t="shared" ca="1" si="29"/>
        <v>20.912643237282449</v>
      </c>
      <c r="AL37" s="24">
        <f t="shared" si="30"/>
        <v>19.590163934426229</v>
      </c>
      <c r="AM37" s="24">
        <f t="shared" si="31"/>
        <v>0</v>
      </c>
      <c r="AN37" s="7">
        <f t="shared" ca="1" si="32"/>
        <v>1.1540543432529953</v>
      </c>
      <c r="AO37" s="7">
        <f t="shared" si="33"/>
        <v>1.0810739473266437</v>
      </c>
      <c r="AP37" s="7">
        <f t="shared" si="34"/>
        <v>0</v>
      </c>
      <c r="AQ37" s="41">
        <f t="array" ref="AQ37">MEDIAN(IFERROR(_xll.BDH($A37,"BEST_PE_RATIO","ed-10ay","","per","am","days=a","dts=h","BEST_FPERIOD_OVERRIDE","1BF","array=true")/_xll.BDH($A$3,"BEST_PE_RATIO","ed-10ay","","per","am","days=a","dts=h","BEST_FPERIOD_OVERRIDE","1BF","array=true"),""))</f>
        <v>1.7797398866970873</v>
      </c>
      <c r="AR37" s="7">
        <f t="shared" ca="1" si="35"/>
        <v>-0.625685543444092</v>
      </c>
      <c r="AS37" s="7">
        <f t="shared" si="36"/>
        <v>-0.69866593937044352</v>
      </c>
      <c r="AT37" s="7">
        <f t="shared" si="37"/>
        <v>-1.7797398866970873</v>
      </c>
      <c r="AU37" s="3"/>
      <c r="AV37" s="2">
        <f>IFERROR(((_xll.BDP(A37,"EPS_BEF_XO_3YR_GEO_GROWTH"))/100),0)</f>
        <v>0.16710257563962561</v>
      </c>
      <c r="AW37" s="2">
        <f>IFERROR(((_xll.BDP(A37,"5YR_AVG_RETURN_ON_INVESTED_CPTL"))/100),0)</f>
        <v>0.11655266735479695</v>
      </c>
      <c r="AX37" s="2">
        <f>IFERROR(((_xll.BDP(A37,"5_YEAR_AVERAGE_ADJUSTED_ROE"))/100),0)</f>
        <v>0</v>
      </c>
      <c r="AY37" s="2"/>
      <c r="AZ37" s="18" t="str">
        <f>_xll.BDP(A37,"NEXT_FISCAL_YR_END_MONTH")</f>
        <v>12/2017</v>
      </c>
    </row>
    <row r="38" spans="1:52" x14ac:dyDescent="0.35">
      <c r="A38" s="25" t="s">
        <v>89</v>
      </c>
      <c r="B38" t="str">
        <f>_xll.BDP(A38,"GICS_SUB_INDUSTRY_NAME")</f>
        <v>Restaurants</v>
      </c>
      <c r="C38" t="str">
        <f>_xll.BDP(A38,"SHORT_NAME")</f>
        <v>BIGLARI HOLDINGS</v>
      </c>
      <c r="E38" s="3">
        <f>_xll.BDP(A38,"LAST_PRICE")</f>
        <v>424.45</v>
      </c>
      <c r="F38" s="4">
        <f>(_xll.BDP(A38,"RT_PX_CHG_PCT_1D"))/100</f>
        <v>7.0679999999999994E-5</v>
      </c>
      <c r="G38" s="5">
        <f>_xll.BDP(A38,"EQY_TURNOVER_REALTIME")</f>
        <v>787788.4375</v>
      </c>
      <c r="H38" s="2">
        <f>(_xll.BDP(A38,"SHORT_INT_RATIO"))/100</f>
        <v>5.4186110000000003E-2</v>
      </c>
      <c r="I38" s="2"/>
      <c r="J38" s="14"/>
      <c r="K38" s="15"/>
      <c r="L38" s="16"/>
      <c r="M38" s="15"/>
      <c r="N38" s="11">
        <f>_xll.BDP(A38,"EQY_REC_CONS")</f>
        <v>3</v>
      </c>
      <c r="P38">
        <f>_xll.BDP(A38,"BEST_EEPS_CUR_YR_NUMEST")</f>
        <v>1</v>
      </c>
      <c r="Q38">
        <f>_xll.BDP(A38,"BEST_EEPS_NXT_YR_NUMEST")</f>
        <v>1</v>
      </c>
      <c r="R38">
        <f>_xll.BDP(A38,"BEST_EST_EPS_FY3_NUMEST")</f>
        <v>1</v>
      </c>
      <c r="S38" s="42" t="str">
        <f>_xll.BDP(A38,"BEST_EPS_STDDEV","BEST_FPERIOD_OVERRIDE", "bf")</f>
        <v>#N/A N/A</v>
      </c>
      <c r="T38" s="7" t="str">
        <f>_xll.BDP(A38,"BEST_EEPS_FY2_STDDEV")</f>
        <v>#N/A N/A</v>
      </c>
      <c r="U38" s="7" t="str">
        <f>_xll.BDP(A38,"BEST_EEPS_FY3_STDDEV")</f>
        <v>#N/A N/A</v>
      </c>
      <c r="V38" s="7"/>
      <c r="W38" s="17">
        <f t="shared" si="22"/>
        <v>7.04</v>
      </c>
      <c r="X38" s="19">
        <f t="shared" ca="1" si="23"/>
        <v>7.6910136986301376</v>
      </c>
      <c r="Y38" s="17">
        <f t="shared" si="24"/>
        <v>9.2200000000000006</v>
      </c>
      <c r="Z38" s="17">
        <f t="shared" si="25"/>
        <v>10.52</v>
      </c>
      <c r="AA38" s="3">
        <f>_xll.BDP(A38,"BEST_EEPS_CUR_YR")</f>
        <v>7.04</v>
      </c>
      <c r="AB38" s="45">
        <f>_xll.BDP(A38,"BEST_EPS","BEST_FPERIOD_OVERRIDE", "bf")</f>
        <v>7.6998467432950193</v>
      </c>
      <c r="AC38" s="3">
        <f>_xll.BDP(A38,"BEST_EPS_NXT_YR")</f>
        <v>9.2200000000000006</v>
      </c>
      <c r="AD38" s="3">
        <f>_xll.BDP(A38,"BEST_EST_EPS_FY3")</f>
        <v>10.52</v>
      </c>
      <c r="AE38" s="7">
        <f t="shared" ca="1" si="26"/>
        <v>-1.1471714904680574E-3</v>
      </c>
      <c r="AF38" s="7">
        <f t="shared" si="27"/>
        <v>0</v>
      </c>
      <c r="AG38" s="7">
        <f t="shared" si="28"/>
        <v>0</v>
      </c>
      <c r="AH38" s="22">
        <f t="shared" si="17"/>
        <v>0.30965909090909105</v>
      </c>
      <c r="AI38" s="22">
        <f t="shared" si="18"/>
        <v>0.14099783080260297</v>
      </c>
      <c r="AJ38" s="22"/>
      <c r="AK38" s="24">
        <f t="shared" ca="1" si="29"/>
        <v>55.187783643604696</v>
      </c>
      <c r="AL38" s="24">
        <f t="shared" si="30"/>
        <v>46.035791757049886</v>
      </c>
      <c r="AM38" s="24">
        <f t="shared" si="31"/>
        <v>40.346958174904941</v>
      </c>
      <c r="AN38" s="7">
        <f t="shared" ca="1" si="32"/>
        <v>3.0455117837454653</v>
      </c>
      <c r="AO38" s="7">
        <f t="shared" si="33"/>
        <v>2.5404634325516136</v>
      </c>
      <c r="AP38" s="7">
        <f t="shared" si="34"/>
        <v>2.2265278372743231</v>
      </c>
      <c r="AQ38" s="41">
        <f t="array" ref="AQ38">MEDIAN(IFERROR(_xll.BDH($A38,"BEST_PE_RATIO","ed-10ay","","per","am","days=a","dts=h","BEST_FPERIOD_OVERRIDE","1BF","array=true")/_xll.BDH($A$3,"BEST_PE_RATIO","ed-10ay","","per","am","days=a","dts=h","BEST_FPERIOD_OVERRIDE","1BF","array=true"),""))</f>
        <v>1.2685238682677742</v>
      </c>
      <c r="AR38" s="7">
        <f t="shared" ca="1" si="35"/>
        <v>1.7769879154776911</v>
      </c>
      <c r="AS38" s="7">
        <f t="shared" si="36"/>
        <v>1.2719395642838394</v>
      </c>
      <c r="AT38" s="7">
        <f t="shared" si="37"/>
        <v>0.95800396900654894</v>
      </c>
      <c r="AU38" s="3"/>
      <c r="AV38" s="2">
        <f>IFERROR(((_xll.BDP(A38,"EPS_BEF_XO_3YR_GEO_GROWTH"))/100),0)</f>
        <v>0</v>
      </c>
      <c r="AW38" s="2">
        <f>IFERROR(((_xll.BDP(A38,"5YR_AVG_RETURN_ON_INVESTED_CPTL"))/100),0)</f>
        <v>0</v>
      </c>
      <c r="AX38" s="2">
        <f>IFERROR(((_xll.BDP(A38,"5_YEAR_AVERAGE_ADJUSTED_ROE"))/100),0)</f>
        <v>0</v>
      </c>
      <c r="AY38" s="2"/>
      <c r="AZ38" s="18" t="str">
        <f>_xll.BDP(A38,"NEXT_FISCAL_YR_END_MONTH")</f>
        <v>12/2017</v>
      </c>
    </row>
    <row r="39" spans="1:52" x14ac:dyDescent="0.35">
      <c r="A39" s="25" t="s">
        <v>90</v>
      </c>
      <c r="B39" t="str">
        <f>_xll.BDP(A39,"GICS_SUB_INDUSTRY_NAME")</f>
        <v>Restaurants</v>
      </c>
      <c r="C39" t="str">
        <f>_xll.BDP(A39,"SHORT_NAME")</f>
        <v>DEL TACO RESTAUR</v>
      </c>
      <c r="E39" s="3">
        <f>_xll.BDP(A39,"LAST_PRICE")</f>
        <v>12.94</v>
      </c>
      <c r="F39" s="4">
        <f>(_xll.BDP(A39,"RT_PX_CHG_PCT_1D"))/100</f>
        <v>7.7881599999999997E-3</v>
      </c>
      <c r="G39" s="5">
        <f>_xll.BDP(A39,"EQY_TURNOVER_REALTIME")</f>
        <v>2532352.5754356384</v>
      </c>
      <c r="H39" s="2">
        <f>(_xll.BDP(A39,"SHORT_INT_RATIO"))/100</f>
        <v>8.2227289999999995E-2</v>
      </c>
      <c r="I39" s="2"/>
      <c r="J39" s="14"/>
      <c r="K39" s="15"/>
      <c r="L39" s="16"/>
      <c r="M39" s="15"/>
      <c r="N39" s="11">
        <f>_xll.BDP(A39,"EQY_REC_CONS")</f>
        <v>4.5714287757873535</v>
      </c>
      <c r="P39">
        <f>_xll.BDP(A39,"BEST_EEPS_CUR_YR_NUMEST")</f>
        <v>7</v>
      </c>
      <c r="Q39">
        <f>_xll.BDP(A39,"BEST_EEPS_NXT_YR_NUMEST")</f>
        <v>7</v>
      </c>
      <c r="R39">
        <f>_xll.BDP(A39,"BEST_EST_EPS_FY3_NUMEST")</f>
        <v>1</v>
      </c>
      <c r="S39" s="42">
        <f>_xll.BDP(A39,"BEST_EPS_STDDEV","BEST_FPERIOD_OVERRIDE", "bf")</f>
        <v>1.6934865900383143E-2</v>
      </c>
      <c r="T39" s="7">
        <f>_xll.BDP(A39,"BEST_EEPS_FY2_STDDEV")</f>
        <v>2.6000000000000002E-2</v>
      </c>
      <c r="U39" s="7" t="str">
        <f>_xll.BDP(A39,"BEST_EEPS_FY3_STDDEV")</f>
        <v>#N/A N/A</v>
      </c>
      <c r="V39" s="7"/>
      <c r="W39" s="17">
        <f t="shared" si="22"/>
        <v>0.54100000000000004</v>
      </c>
      <c r="X39" s="19">
        <f t="shared" ca="1" si="23"/>
        <v>0.55861917808219175</v>
      </c>
      <c r="Y39" s="17">
        <f t="shared" si="24"/>
        <v>0.6</v>
      </c>
      <c r="Z39" s="17">
        <f t="shared" si="25"/>
        <v>0.69000000000000006</v>
      </c>
      <c r="AA39" s="3">
        <f>_xll.BDP(A39,"BEST_EEPS_CUR_YR")</f>
        <v>0.54100000000000004</v>
      </c>
      <c r="AB39" s="45">
        <f>_xll.BDP(A39,"BEST_EPS","BEST_FPERIOD_OVERRIDE", "bf")</f>
        <v>0.55885823754789277</v>
      </c>
      <c r="AC39" s="3">
        <f>_xll.BDP(A39,"BEST_EPS_NXT_YR")</f>
        <v>0.6</v>
      </c>
      <c r="AD39" s="3">
        <f>_xll.BDP(A39,"BEST_EST_EPS_FY3")</f>
        <v>0.69000000000000006</v>
      </c>
      <c r="AE39" s="7">
        <f t="shared" ca="1" si="26"/>
        <v>-4.2776405470901224E-4</v>
      </c>
      <c r="AF39" s="7">
        <f t="shared" si="27"/>
        <v>0</v>
      </c>
      <c r="AG39" s="7">
        <f t="shared" si="28"/>
        <v>0</v>
      </c>
      <c r="AH39" s="22">
        <f t="shared" si="17"/>
        <v>0.10905730129390001</v>
      </c>
      <c r="AI39" s="22">
        <f t="shared" si="18"/>
        <v>0.15000000000000013</v>
      </c>
      <c r="AJ39" s="22"/>
      <c r="AK39" s="24">
        <f t="shared" ca="1" si="29"/>
        <v>23.164260211088006</v>
      </c>
      <c r="AL39" s="24">
        <f t="shared" si="30"/>
        <v>21.566666666666666</v>
      </c>
      <c r="AM39" s="24">
        <f t="shared" si="31"/>
        <v>18.753623188405793</v>
      </c>
      <c r="AN39" s="7">
        <f t="shared" ca="1" si="32"/>
        <v>1.2783087628631362</v>
      </c>
      <c r="AO39" s="7">
        <f t="shared" si="33"/>
        <v>1.1901463174097808</v>
      </c>
      <c r="AP39" s="7">
        <f t="shared" si="34"/>
        <v>1.0349098412258961</v>
      </c>
      <c r="AQ39" s="41">
        <f t="array" ref="AQ39">MEDIAN(IFERROR(_xll.BDH($A39,"BEST_PE_RATIO","ed-10ay","","per","am","days=a","dts=h","BEST_FPERIOD_OVERRIDE","1BF","array=true")/_xll.BDH($A$3,"BEST_PE_RATIO","ed-10ay","","per","am","days=a","dts=h","BEST_FPERIOD_OVERRIDE","1BF","array=true"),""))</f>
        <v>1.2256403352293763</v>
      </c>
      <c r="AR39" s="7">
        <f t="shared" ca="1" si="35"/>
        <v>5.2668427633759896E-2</v>
      </c>
      <c r="AS39" s="7">
        <f t="shared" si="36"/>
        <v>-3.5494017819595491E-2</v>
      </c>
      <c r="AT39" s="7">
        <f t="shared" si="37"/>
        <v>-0.19073049400348019</v>
      </c>
      <c r="AU39" s="3"/>
      <c r="AV39" s="2">
        <f>IFERROR(((_xll.BDP(A39,"EPS_BEF_XO_3YR_GEO_GROWTH"))/100),0)</f>
        <v>0</v>
      </c>
      <c r="AW39" s="2">
        <f>IFERROR(((_xll.BDP(A39,"5YR_AVG_RETURN_ON_INVESTED_CPTL"))/100),0)</f>
        <v>0</v>
      </c>
      <c r="AX39" s="2">
        <f>IFERROR(((_xll.BDP(A39,"5_YEAR_AVERAGE_ADJUSTED_ROE"))/100),0)</f>
        <v>0</v>
      </c>
      <c r="AY39" s="2"/>
      <c r="AZ39" s="18" t="str">
        <f>_xll.BDP(A39,"NEXT_FISCAL_YR_END_MONTH")</f>
        <v>12/2017</v>
      </c>
    </row>
    <row r="40" spans="1:52" x14ac:dyDescent="0.35">
      <c r="A40" s="25" t="s">
        <v>91</v>
      </c>
      <c r="B40" t="str">
        <f>_xll.BDP(A40,"GICS_SUB_INDUSTRY_NAME")</f>
        <v>Restaurants</v>
      </c>
      <c r="C40" t="str">
        <f>_xll.BDP(A40,"SHORT_NAME")</f>
        <v>CARROLS RESTAURA</v>
      </c>
      <c r="E40" s="3">
        <f>_xll.BDP(A40,"LAST_PRICE")</f>
        <v>13.15</v>
      </c>
      <c r="F40" s="4">
        <f>(_xll.BDP(A40,"RT_PX_CHG_PCT_1D"))/100</f>
        <v>-2.5925899999999998E-2</v>
      </c>
      <c r="G40" s="5">
        <f>_xll.BDP(A40,"EQY_TURNOVER_REALTIME")</f>
        <v>5111506.5</v>
      </c>
      <c r="H40" s="2">
        <f>(_xll.BDP(A40,"SHORT_INT_RATIO"))/100</f>
        <v>6.3568009999999994E-2</v>
      </c>
      <c r="I40" s="2"/>
      <c r="J40" s="14"/>
      <c r="K40" s="15"/>
      <c r="L40" s="16"/>
      <c r="M40" s="15"/>
      <c r="N40" s="11">
        <f>_xll.BDP(A40,"EQY_REC_CONS")</f>
        <v>5</v>
      </c>
      <c r="P40">
        <f>_xll.BDP(A40,"BEST_EEPS_CUR_YR_NUMEST")</f>
        <v>4</v>
      </c>
      <c r="Q40">
        <f>_xll.BDP(A40,"BEST_EEPS_NXT_YR_NUMEST")</f>
        <v>4</v>
      </c>
      <c r="R40">
        <f>_xll.BDP(A40,"BEST_EST_EPS_FY3_NUMEST")</f>
        <v>1</v>
      </c>
      <c r="S40" s="42">
        <f>_xll.BDP(A40,"BEST_EPS_STDDEV","BEST_FPERIOD_OVERRIDE", "bf")</f>
        <v>4.9015325670498086E-2</v>
      </c>
      <c r="T40" s="7">
        <f>_xll.BDP(A40,"BEST_EEPS_FY2_STDDEV")</f>
        <v>7.9000000000000001E-2</v>
      </c>
      <c r="U40" s="7" t="str">
        <f>_xll.BDP(A40,"BEST_EEPS_FY3_STDDEV")</f>
        <v>#N/A N/A</v>
      </c>
      <c r="V40" s="7"/>
      <c r="W40" s="17">
        <f t="shared" si="22"/>
        <v>0.33800000000000002</v>
      </c>
      <c r="X40" s="19">
        <f t="shared" ca="1" si="23"/>
        <v>0.36487671232876712</v>
      </c>
      <c r="Y40" s="17">
        <f t="shared" si="24"/>
        <v>0.42799999999999999</v>
      </c>
      <c r="Z40" s="17">
        <f t="shared" si="25"/>
        <v>0.53</v>
      </c>
      <c r="AA40" s="3">
        <f>_xll.BDP(A40,"BEST_EEPS_CUR_YR")</f>
        <v>0.33800000000000002</v>
      </c>
      <c r="AB40" s="45">
        <f>_xll.BDP(A40,"BEST_EPS","BEST_FPERIOD_OVERRIDE", "bf")</f>
        <v>0.36524137931034484</v>
      </c>
      <c r="AC40" s="3">
        <f>_xll.BDP(A40,"BEST_EPS_NXT_YR")</f>
        <v>0.42799999999999999</v>
      </c>
      <c r="AD40" s="3">
        <f>_xll.BDP(A40,"BEST_EST_EPS_FY3")</f>
        <v>0.53</v>
      </c>
      <c r="AE40" s="7">
        <f t="shared" ca="1" si="26"/>
        <v>-9.9842734759758578E-4</v>
      </c>
      <c r="AF40" s="7">
        <f t="shared" si="27"/>
        <v>0</v>
      </c>
      <c r="AG40" s="7">
        <f t="shared" si="28"/>
        <v>0</v>
      </c>
      <c r="AH40" s="22">
        <f t="shared" si="17"/>
        <v>0.26627218934911223</v>
      </c>
      <c r="AI40" s="22">
        <f t="shared" si="18"/>
        <v>0.23831775700934599</v>
      </c>
      <c r="AJ40" s="22"/>
      <c r="AK40" s="24">
        <f t="shared" ca="1" si="29"/>
        <v>36.039570506081994</v>
      </c>
      <c r="AL40" s="24">
        <f t="shared" si="30"/>
        <v>30.724299065420563</v>
      </c>
      <c r="AM40" s="24">
        <f t="shared" si="31"/>
        <v>24.811320754716981</v>
      </c>
      <c r="AN40" s="7">
        <f t="shared" ca="1" si="32"/>
        <v>1.988826682481158</v>
      </c>
      <c r="AO40" s="7">
        <f t="shared" si="33"/>
        <v>1.6955059376062005</v>
      </c>
      <c r="AP40" s="7">
        <f t="shared" si="34"/>
        <v>1.3692010213121768</v>
      </c>
      <c r="AQ40" s="41">
        <f t="array" ref="AQ40">MEDIAN(IFERROR(_xll.BDH($A40,"BEST_PE_RATIO","ed-10ay","","per","am","days=a","dts=h","BEST_FPERIOD_OVERRIDE","1BF","array=true")/_xll.BDH($A$3,"BEST_PE_RATIO","ed-10ay","","per","am","days=a","dts=h","BEST_FPERIOD_OVERRIDE","1BF","array=true"),""))</f>
        <v>0.32327293905523241</v>
      </c>
      <c r="AR40" s="7">
        <f t="shared" ca="1" si="35"/>
        <v>1.6655537434259255</v>
      </c>
      <c r="AS40" s="7">
        <f t="shared" si="36"/>
        <v>1.372232998550968</v>
      </c>
      <c r="AT40" s="7">
        <f t="shared" si="37"/>
        <v>1.0459280822569443</v>
      </c>
      <c r="AU40" s="3"/>
      <c r="AV40" s="2">
        <f>IFERROR(((_xll.BDP(A40,"EPS_BEF_XO_3YR_GEO_GROWTH"))/100),0)</f>
        <v>0</v>
      </c>
      <c r="AW40" s="2">
        <f>IFERROR(((_xll.BDP(A40,"5YR_AVG_RETURN_ON_INVESTED_CPTL"))/100),0)</f>
        <v>2.5901287034253054E-2</v>
      </c>
      <c r="AX40" s="2">
        <f>IFERROR(((_xll.BDP(A40,"5_YEAR_AVERAGE_ADJUSTED_ROE"))/100),0)</f>
        <v>-7.5959329503907616E-2</v>
      </c>
      <c r="AY40" s="2"/>
      <c r="AZ40" s="18" t="str">
        <f>_xll.BDP(A40,"NEXT_FISCAL_YR_END_MONTH")</f>
        <v>12/2017</v>
      </c>
    </row>
    <row r="41" spans="1:52" x14ac:dyDescent="0.35">
      <c r="A41" s="25" t="s">
        <v>92</v>
      </c>
      <c r="B41" t="str">
        <f>_xll.BDP(A41,"GICS_SUB_INDUSTRY_NAME")</f>
        <v>Restaurants</v>
      </c>
      <c r="C41" t="str">
        <f>_xll.BDP(A41,"SHORT_NAME")</f>
        <v>CHUY'S HOLDINGS</v>
      </c>
      <c r="E41" s="3">
        <f>_xll.BDP(A41,"LAST_PRICE")</f>
        <v>28</v>
      </c>
      <c r="F41" s="4">
        <f>(_xll.BDP(A41,"RT_PX_CHG_PCT_1D"))/100</f>
        <v>9.0090099999999996E-3</v>
      </c>
      <c r="G41" s="5">
        <f>_xll.BDP(A41,"EQY_TURNOVER_REALTIME")</f>
        <v>3589915.25</v>
      </c>
      <c r="H41" s="2">
        <f>(_xll.BDP(A41,"SHORT_INT_RATIO"))/100</f>
        <v>0.19135090000000002</v>
      </c>
      <c r="I41" s="2"/>
      <c r="J41" s="14"/>
      <c r="K41" s="15"/>
      <c r="L41" s="16"/>
      <c r="M41" s="15"/>
      <c r="N41" s="11">
        <f>_xll.BDP(A41,"EQY_REC_CONS")</f>
        <v>3.6666667461395264</v>
      </c>
      <c r="P41">
        <f>_xll.BDP(A41,"BEST_EEPS_CUR_YR_NUMEST")</f>
        <v>9</v>
      </c>
      <c r="Q41">
        <f>_xll.BDP(A41,"BEST_EEPS_NXT_YR_NUMEST")</f>
        <v>8</v>
      </c>
      <c r="R41" t="str">
        <f>_xll.BDP(A41,"BEST_EST_EPS_FY3_NUMEST")</f>
        <v>#N/A N/A</v>
      </c>
      <c r="S41" s="42">
        <f>_xll.BDP(A41,"BEST_EPS_STDDEV","BEST_FPERIOD_OVERRIDE", "bf")</f>
        <v>2.189655172413793E-2</v>
      </c>
      <c r="T41" s="7">
        <f>_xll.BDP(A41,"BEST_EEPS_FY2_STDDEV")</f>
        <v>4.7E-2</v>
      </c>
      <c r="U41" s="7" t="str">
        <f>_xll.BDP(A41,"BEST_EEPS_FY3_STDDEV")</f>
        <v>#N/A N/A</v>
      </c>
      <c r="V41" s="7"/>
      <c r="W41" s="17">
        <f t="shared" si="22"/>
        <v>1.1300000000000001</v>
      </c>
      <c r="X41" s="19">
        <f t="shared" ca="1" si="23"/>
        <v>1.1667315068493151</v>
      </c>
      <c r="Y41" s="17">
        <f t="shared" si="24"/>
        <v>1.2530000000000001</v>
      </c>
      <c r="Z41" s="17" t="str">
        <f t="shared" si="25"/>
        <v>#N/A N/A</v>
      </c>
      <c r="AA41" s="3">
        <f>_xll.BDP(A41,"BEST_EEPS_CUR_YR")</f>
        <v>1.1300000000000001</v>
      </c>
      <c r="AB41" s="45">
        <f>_xll.BDP(A41,"BEST_EPS","BEST_FPERIOD_OVERRIDE", "bf")</f>
        <v>1.1672298850574714</v>
      </c>
      <c r="AC41" s="3">
        <f>_xll.BDP(A41,"BEST_EPS_NXT_YR")</f>
        <v>1.2530000000000001</v>
      </c>
      <c r="AD41" s="3" t="str">
        <f>_xll.BDP(A41,"BEST_EST_EPS_FY3")</f>
        <v>#N/A N/A</v>
      </c>
      <c r="AE41" s="7">
        <f t="shared" ca="1" si="26"/>
        <v>-4.2697519532042261E-4</v>
      </c>
      <c r="AF41" s="7">
        <f t="shared" si="27"/>
        <v>0</v>
      </c>
      <c r="AG41" s="7">
        <f t="shared" si="28"/>
        <v>0</v>
      </c>
      <c r="AH41" s="22">
        <f t="shared" si="17"/>
        <v>0.10884955752212377</v>
      </c>
      <c r="AI41" s="22">
        <f t="shared" si="18"/>
        <v>0</v>
      </c>
      <c r="AJ41" s="22"/>
      <c r="AK41" s="24">
        <f t="shared" ca="1" si="29"/>
        <v>23.998666218942038</v>
      </c>
      <c r="AL41" s="24">
        <f t="shared" si="30"/>
        <v>22.346368715083798</v>
      </c>
      <c r="AM41" s="24">
        <f t="shared" si="31"/>
        <v>0</v>
      </c>
      <c r="AN41" s="7">
        <f t="shared" ca="1" si="32"/>
        <v>1.3243550644460762</v>
      </c>
      <c r="AO41" s="7">
        <f t="shared" si="33"/>
        <v>1.2331738068193874</v>
      </c>
      <c r="AP41" s="7">
        <f t="shared" si="34"/>
        <v>0</v>
      </c>
      <c r="AQ41" s="41">
        <f t="array" ref="AQ41">MEDIAN(IFERROR(_xll.BDH($A41,"BEST_PE_RATIO","ed-10ay","","per","am","days=a","dts=h","BEST_FPERIOD_OVERRIDE","1BF","array=true")/_xll.BDH($A$3,"BEST_PE_RATIO","ed-10ay","","per","am","days=a","dts=h","BEST_FPERIOD_OVERRIDE","1BF","array=true"),""))</f>
        <v>2.0684525867178412</v>
      </c>
      <c r="AR41" s="7">
        <f t="shared" ca="1" si="35"/>
        <v>-0.74409752227176496</v>
      </c>
      <c r="AS41" s="7">
        <f t="shared" si="36"/>
        <v>-0.83527877989845378</v>
      </c>
      <c r="AT41" s="7">
        <f t="shared" si="37"/>
        <v>-2.0684525867178412</v>
      </c>
      <c r="AU41" s="3"/>
      <c r="AV41" s="2">
        <f>IFERROR(((_xll.BDP(A41,"EPS_BEF_XO_3YR_GEO_GROWTH"))/100),0)</f>
        <v>0.14844297977348275</v>
      </c>
      <c r="AW41" s="2">
        <f>IFERROR(((_xll.BDP(A41,"5YR_AVG_RETURN_ON_INVESTED_CPTL"))/100),0)</f>
        <v>0.10323240231081945</v>
      </c>
      <c r="AX41" s="2">
        <f>IFERROR(((_xll.BDP(A41,"5_YEAR_AVERAGE_ADJUSTED_ROE"))/100),0)</f>
        <v>0.10942983890282601</v>
      </c>
      <c r="AY41" s="2"/>
      <c r="AZ41" s="18" t="str">
        <f>_xll.BDP(A41,"NEXT_FISCAL_YR_END_MONTH")</f>
        <v>12/2017</v>
      </c>
    </row>
    <row r="42" spans="1:52" x14ac:dyDescent="0.35">
      <c r="A42" s="25" t="s">
        <v>93</v>
      </c>
      <c r="B42" t="str">
        <f>_xll.BDP(A42,"GICS_SUB_INDUSTRY_NAME")</f>
        <v>Restaurants</v>
      </c>
      <c r="C42" t="str">
        <f>_xll.BDP(A42,"SHORT_NAME")</f>
        <v>EL POLLO LOCO HO</v>
      </c>
      <c r="E42" s="3">
        <f>_xll.BDP(A42,"LAST_PRICE")</f>
        <v>12.1</v>
      </c>
      <c r="F42" s="4">
        <f>(_xll.BDP(A42,"RT_PX_CHG_PCT_1D"))/100</f>
        <v>0</v>
      </c>
      <c r="G42" s="5">
        <f>_xll.BDP(A42,"EQY_TURNOVER_REALTIME")</f>
        <v>2705595.25</v>
      </c>
      <c r="H42" s="2">
        <f>(_xll.BDP(A42,"SHORT_INT_RATIO"))/100</f>
        <v>8.6233190000000001E-2</v>
      </c>
      <c r="I42" s="2"/>
      <c r="J42" s="14"/>
      <c r="K42" s="15"/>
      <c r="L42" s="16"/>
      <c r="M42" s="15"/>
      <c r="N42" s="11">
        <f>_xll.BDP(A42,"EQY_REC_CONS")</f>
        <v>3.6666667461395264</v>
      </c>
      <c r="P42">
        <f>_xll.BDP(A42,"BEST_EEPS_CUR_YR_NUMEST")</f>
        <v>6</v>
      </c>
      <c r="Q42">
        <f>_xll.BDP(A42,"BEST_EEPS_NXT_YR_NUMEST")</f>
        <v>6</v>
      </c>
      <c r="R42">
        <f>_xll.BDP(A42,"BEST_EST_EPS_FY3_NUMEST")</f>
        <v>1</v>
      </c>
      <c r="S42" s="42">
        <f>_xll.BDP(A42,"BEST_EPS_STDDEV","BEST_FPERIOD_OVERRIDE", "bf")</f>
        <v>1.3934865900383141E-2</v>
      </c>
      <c r="T42" s="7">
        <f>_xll.BDP(A42,"BEST_EEPS_FY2_STDDEV")</f>
        <v>2.3E-2</v>
      </c>
      <c r="U42" s="7" t="str">
        <f>_xll.BDP(A42,"BEST_EEPS_FY3_STDDEV")</f>
        <v>#N/A N/A</v>
      </c>
      <c r="V42" s="7"/>
      <c r="W42" s="17">
        <f t="shared" si="22"/>
        <v>0.66200000000000003</v>
      </c>
      <c r="X42" s="19">
        <f t="shared" ca="1" si="23"/>
        <v>0.68021643835616441</v>
      </c>
      <c r="Y42" s="17">
        <f t="shared" si="24"/>
        <v>0.72299999999999998</v>
      </c>
      <c r="Z42" s="17">
        <f t="shared" si="25"/>
        <v>0.76</v>
      </c>
      <c r="AA42" s="3">
        <f>_xll.BDP(A42,"BEST_EEPS_CUR_YR")</f>
        <v>0.66200000000000003</v>
      </c>
      <c r="AB42" s="45">
        <f>_xll.BDP(A42,"BEST_EPS","BEST_FPERIOD_OVERRIDE", "bf")</f>
        <v>0.68046360153256702</v>
      </c>
      <c r="AC42" s="3">
        <f>_xll.BDP(A42,"BEST_EPS_NXT_YR")</f>
        <v>0.72299999999999998</v>
      </c>
      <c r="AD42" s="3">
        <f>_xll.BDP(A42,"BEST_EST_EPS_FY3")</f>
        <v>0.76</v>
      </c>
      <c r="AE42" s="7">
        <f t="shared" ca="1" si="26"/>
        <v>-3.6322762282348098E-4</v>
      </c>
      <c r="AF42" s="7">
        <f t="shared" si="27"/>
        <v>0</v>
      </c>
      <c r="AG42" s="7">
        <f t="shared" si="28"/>
        <v>0</v>
      </c>
      <c r="AH42" s="22">
        <f t="shared" si="17"/>
        <v>9.2145015105740136E-2</v>
      </c>
      <c r="AI42" s="22">
        <f t="shared" si="18"/>
        <v>5.1175656984785656E-2</v>
      </c>
      <c r="AJ42" s="22"/>
      <c r="AK42" s="24">
        <f t="shared" ca="1" si="29"/>
        <v>17.788455729240088</v>
      </c>
      <c r="AL42" s="24">
        <f t="shared" si="30"/>
        <v>16.735822959889351</v>
      </c>
      <c r="AM42" s="24">
        <f t="shared" si="31"/>
        <v>15.921052631578947</v>
      </c>
      <c r="AN42" s="7">
        <f t="shared" ca="1" si="32"/>
        <v>0.98164753069066502</v>
      </c>
      <c r="AO42" s="7">
        <f t="shared" si="33"/>
        <v>0.92355848830916709</v>
      </c>
      <c r="AP42" s="7">
        <f t="shared" si="34"/>
        <v>0.87859577243095754</v>
      </c>
      <c r="AQ42" s="41">
        <f t="array" ref="AQ42">MEDIAN(IFERROR(_xll.BDH($A42,"BEST_PE_RATIO","ed-10ay","","per","am","days=a","dts=h","BEST_FPERIOD_OVERRIDE","1BF","array=true")/_xll.BDH($A$3,"BEST_PE_RATIO","ed-10ay","","per","am","days=a","dts=h","BEST_FPERIOD_OVERRIDE","1BF","array=true"),""))</f>
        <v>1.0809777315719347</v>
      </c>
      <c r="AR42" s="7">
        <f t="shared" ca="1" si="35"/>
        <v>-9.9330200881269648E-2</v>
      </c>
      <c r="AS42" s="7">
        <f t="shared" si="36"/>
        <v>-0.15741924326276757</v>
      </c>
      <c r="AT42" s="7">
        <f t="shared" si="37"/>
        <v>-0.20238195914097712</v>
      </c>
      <c r="AU42" s="3"/>
      <c r="AV42" s="2">
        <f>IFERROR(((_xll.BDP(A42,"EPS_BEF_XO_3YR_GEO_GROWTH"))/100),0)</f>
        <v>0</v>
      </c>
      <c r="AW42" s="2">
        <f>IFERROR(((_xll.BDP(A42,"5YR_AVG_RETURN_ON_INVESTED_CPTL"))/100),0)</f>
        <v>0</v>
      </c>
      <c r="AX42" s="2">
        <f>IFERROR(((_xll.BDP(A42,"5_YEAR_AVERAGE_ADJUSTED_ROE"))/100),0)</f>
        <v>0</v>
      </c>
      <c r="AY42" s="2"/>
      <c r="AZ42" s="18" t="str">
        <f>_xll.BDP(A42,"NEXT_FISCAL_YR_END_MONTH")</f>
        <v>12/2017</v>
      </c>
    </row>
    <row r="43" spans="1:52" x14ac:dyDescent="0.35">
      <c r="A43" s="25" t="s">
        <v>94</v>
      </c>
      <c r="B43" t="str">
        <f>_xll.BDP(A43,"GICS_SUB_INDUSTRY_NAME")</f>
        <v>Restaurants</v>
      </c>
      <c r="C43" t="str">
        <f>_xll.BDP(A43,"SHORT_NAME")</f>
        <v>HABIT RESTAURA-A</v>
      </c>
      <c r="E43" s="3">
        <f>_xll.BDP(A43,"LAST_PRICE")</f>
        <v>17.600000000000001</v>
      </c>
      <c r="F43" s="4">
        <f>(_xll.BDP(A43,"RT_PX_CHG_PCT_1D"))/100</f>
        <v>-2.83286E-3</v>
      </c>
      <c r="G43" s="5">
        <f>_xll.BDP(A43,"EQY_TURNOVER_REALTIME")</f>
        <v>3476385.25</v>
      </c>
      <c r="H43" s="2">
        <f>(_xll.BDP(A43,"SHORT_INT_RATIO"))/100</f>
        <v>7.4377829999999992E-2</v>
      </c>
      <c r="I43" s="2"/>
      <c r="J43" s="14"/>
      <c r="K43" s="15"/>
      <c r="L43" s="16"/>
      <c r="M43" s="15"/>
      <c r="N43" s="11">
        <f>_xll.BDP(A43,"EQY_REC_CONS")</f>
        <v>4.7777776718139648</v>
      </c>
      <c r="P43">
        <f>_xll.BDP(A43,"BEST_EEPS_CUR_YR_NUMEST")</f>
        <v>8</v>
      </c>
      <c r="Q43">
        <f>_xll.BDP(A43,"BEST_EEPS_NXT_YR_NUMEST")</f>
        <v>8</v>
      </c>
      <c r="R43" t="str">
        <f>_xll.BDP(A43,"BEST_EST_EPS_FY3_NUMEST")</f>
        <v>#N/A N/A</v>
      </c>
      <c r="S43" s="42">
        <f>_xll.BDP(A43,"BEST_EPS_STDDEV","BEST_FPERIOD_OVERRIDE", "bf")</f>
        <v>2.5118773946360154E-2</v>
      </c>
      <c r="T43" s="7">
        <f>_xll.BDP(A43,"BEST_EEPS_FY2_STDDEV")</f>
        <v>0.03</v>
      </c>
      <c r="U43" s="7" t="str">
        <f>_xll.BDP(A43,"BEST_EEPS_FY3_STDDEV")</f>
        <v>#N/A N/A</v>
      </c>
      <c r="V43" s="7"/>
      <c r="W43" s="17">
        <f t="shared" si="22"/>
        <v>0.28500000000000003</v>
      </c>
      <c r="X43" s="19">
        <f t="shared" ca="1" si="23"/>
        <v>0.29515342465753425</v>
      </c>
      <c r="Y43" s="17">
        <f t="shared" si="24"/>
        <v>0.31900000000000001</v>
      </c>
      <c r="Z43" s="17" t="str">
        <f t="shared" si="25"/>
        <v>#N/A N/A</v>
      </c>
      <c r="AA43" s="3">
        <f>_xll.BDP(A43,"BEST_EEPS_CUR_YR")</f>
        <v>0.28500000000000003</v>
      </c>
      <c r="AB43" s="45">
        <f>_xll.BDP(A43,"BEST_EPS","BEST_FPERIOD_OVERRIDE", "bf")</f>
        <v>0.29529118773946361</v>
      </c>
      <c r="AC43" s="3">
        <f>_xll.BDP(A43,"BEST_EPS_NXT_YR")</f>
        <v>0.31900000000000001</v>
      </c>
      <c r="AD43" s="3" t="str">
        <f>_xll.BDP(A43,"BEST_EST_EPS_FY3")</f>
        <v>#N/A N/A</v>
      </c>
      <c r="AE43" s="7">
        <f t="shared" ca="1" si="26"/>
        <v>-4.665329940387597E-4</v>
      </c>
      <c r="AF43" s="7">
        <f t="shared" si="27"/>
        <v>0</v>
      </c>
      <c r="AG43" s="7">
        <f t="shared" si="28"/>
        <v>0</v>
      </c>
      <c r="AH43" s="22">
        <f t="shared" si="17"/>
        <v>0.11929824561403501</v>
      </c>
      <c r="AI43" s="22">
        <f t="shared" si="18"/>
        <v>0</v>
      </c>
      <c r="AJ43" s="22"/>
      <c r="AK43" s="24">
        <f t="shared" ca="1" si="29"/>
        <v>59.630004362718253</v>
      </c>
      <c r="AL43" s="24">
        <f t="shared" si="30"/>
        <v>55.172413793103452</v>
      </c>
      <c r="AM43" s="24">
        <f t="shared" si="31"/>
        <v>0</v>
      </c>
      <c r="AN43" s="7">
        <f t="shared" ca="1" si="32"/>
        <v>3.29065363675819</v>
      </c>
      <c r="AO43" s="7">
        <f t="shared" si="33"/>
        <v>3.0446636058023495</v>
      </c>
      <c r="AP43" s="7">
        <f t="shared" si="34"/>
        <v>0</v>
      </c>
      <c r="AQ43" s="41">
        <f t="array" ref="AQ43">MEDIAN(IFERROR(_xll.BDH($A43,"BEST_PE_RATIO","ed-10ay","","per","am","days=a","dts=h","BEST_FPERIOD_OVERRIDE","1BF","array=true")/_xll.BDH($A$3,"BEST_PE_RATIO","ed-10ay","","per","am","days=a","dts=h","BEST_FPERIOD_OVERRIDE","1BF","array=true"),""))</f>
        <v>3.7459518004762056</v>
      </c>
      <c r="AR43" s="7">
        <f t="shared" ca="1" si="35"/>
        <v>-0.45529816371801557</v>
      </c>
      <c r="AS43" s="7">
        <f t="shared" si="36"/>
        <v>-0.70128819467385606</v>
      </c>
      <c r="AT43" s="7">
        <f t="shared" si="37"/>
        <v>-3.7459518004762056</v>
      </c>
      <c r="AU43" s="3"/>
      <c r="AV43" s="2">
        <f>IFERROR(((_xll.BDP(A43,"EPS_BEF_XO_3YR_GEO_GROWTH"))/100),0)</f>
        <v>0</v>
      </c>
      <c r="AW43" s="2">
        <f>IFERROR(((_xll.BDP(A43,"5YR_AVG_RETURN_ON_INVESTED_CPTL"))/100),0)</f>
        <v>0</v>
      </c>
      <c r="AX43" s="2">
        <f>IFERROR(((_xll.BDP(A43,"5_YEAR_AVERAGE_ADJUSTED_ROE"))/100),0)</f>
        <v>0</v>
      </c>
      <c r="AY43" s="2"/>
      <c r="AZ43" s="18" t="str">
        <f>_xll.BDP(A43,"NEXT_FISCAL_YR_END_MONTH")</f>
        <v>12/2017</v>
      </c>
    </row>
    <row r="44" spans="1:52" x14ac:dyDescent="0.35">
      <c r="A44" s="25" t="s">
        <v>95</v>
      </c>
      <c r="B44" t="str">
        <f>_xll.BDP(A44,"GICS_SUB_INDUSTRY_NAME")</f>
        <v>Restaurants</v>
      </c>
      <c r="C44" t="str">
        <f>_xll.BDP(A44,"SHORT_NAME")</f>
        <v>FOGO DE CHAO INC</v>
      </c>
      <c r="E44" s="3">
        <f>_xll.BDP(A44,"LAST_PRICE")</f>
        <v>15.55</v>
      </c>
      <c r="F44" s="4">
        <f>(_xll.BDP(A44,"RT_PX_CHG_PCT_1D"))/100</f>
        <v>6.47249E-3</v>
      </c>
      <c r="G44" s="5">
        <f>_xll.BDP(A44,"EQY_TURNOVER_REALTIME")</f>
        <v>298614.8125</v>
      </c>
      <c r="H44" s="2">
        <f>(_xll.BDP(A44,"SHORT_INT_RATIO"))/100</f>
        <v>8.7606179999999992E-2</v>
      </c>
      <c r="I44" s="2"/>
      <c r="J44" s="14"/>
      <c r="K44" s="15"/>
      <c r="L44" s="16"/>
      <c r="M44" s="15"/>
      <c r="N44" s="11">
        <f>_xll.BDP(A44,"EQY_REC_CONS")</f>
        <v>3.75</v>
      </c>
      <c r="P44">
        <f>_xll.BDP(A44,"BEST_EEPS_CUR_YR_NUMEST")</f>
        <v>8</v>
      </c>
      <c r="Q44">
        <f>_xll.BDP(A44,"BEST_EEPS_NXT_YR_NUMEST")</f>
        <v>8</v>
      </c>
      <c r="R44">
        <f>_xll.BDP(A44,"BEST_EST_EPS_FY3_NUMEST")</f>
        <v>2</v>
      </c>
      <c r="S44" s="42">
        <f>_xll.BDP(A44,"BEST_EPS_STDDEV","BEST_FPERIOD_OVERRIDE", "bf")</f>
        <v>2.81455938697318E-2</v>
      </c>
      <c r="T44" s="7">
        <f>_xll.BDP(A44,"BEST_EEPS_FY2_STDDEV")</f>
        <v>0.04</v>
      </c>
      <c r="U44" s="7">
        <f>_xll.BDP(A44,"BEST_EEPS_FY3_STDDEV")</f>
        <v>0.12</v>
      </c>
      <c r="V44" s="7"/>
      <c r="W44" s="17">
        <f t="shared" si="22"/>
        <v>0.91500000000000004</v>
      </c>
      <c r="X44" s="19">
        <f t="shared" ca="1" si="23"/>
        <v>0.93859178082191774</v>
      </c>
      <c r="Y44" s="17">
        <f t="shared" si="24"/>
        <v>0.99399999999999999</v>
      </c>
      <c r="Z44" s="17">
        <f t="shared" si="25"/>
        <v>1.0449999999999999</v>
      </c>
      <c r="AA44" s="3">
        <f>_xll.BDP(A44,"BEST_EEPS_CUR_YR")</f>
        <v>0.91500000000000004</v>
      </c>
      <c r="AB44" s="45">
        <f>_xll.BDP(A44,"BEST_EPS","BEST_FPERIOD_OVERRIDE", "bf")</f>
        <v>0.938911877394636</v>
      </c>
      <c r="AC44" s="3">
        <f>_xll.BDP(A44,"BEST_EPS_NXT_YR")</f>
        <v>0.99399999999999999</v>
      </c>
      <c r="AD44" s="3">
        <f>_xll.BDP(A44,"BEST_EST_EPS_FY3")</f>
        <v>1.0449999999999999</v>
      </c>
      <c r="AE44" s="7">
        <f t="shared" ca="1" si="26"/>
        <v>-3.4092291345433345E-4</v>
      </c>
      <c r="AF44" s="7">
        <f t="shared" si="27"/>
        <v>0</v>
      </c>
      <c r="AG44" s="7">
        <f t="shared" si="28"/>
        <v>0</v>
      </c>
      <c r="AH44" s="22">
        <f t="shared" si="17"/>
        <v>8.6338797814207613E-2</v>
      </c>
      <c r="AI44" s="22">
        <f t="shared" si="18"/>
        <v>5.1307847082494806E-2</v>
      </c>
      <c r="AJ44" s="22"/>
      <c r="AK44" s="24">
        <f t="shared" ca="1" si="29"/>
        <v>16.567372864039982</v>
      </c>
      <c r="AL44" s="24">
        <f t="shared" si="30"/>
        <v>15.643863179074447</v>
      </c>
      <c r="AM44" s="24">
        <f t="shared" si="31"/>
        <v>14.880382775119619</v>
      </c>
      <c r="AN44" s="7">
        <f t="shared" ca="1" si="32"/>
        <v>0.91426264930256196</v>
      </c>
      <c r="AO44" s="7">
        <f t="shared" si="33"/>
        <v>0.86329920336806432</v>
      </c>
      <c r="AP44" s="7">
        <f t="shared" si="34"/>
        <v>0.82116689774914453</v>
      </c>
      <c r="AQ44" s="41">
        <f t="array" ref="AQ44">MEDIAN(IFERROR(_xll.BDH($A44,"BEST_PE_RATIO","ed-10ay","","per","am","days=a","dts=h","BEST_FPERIOD_OVERRIDE","1BF","array=true")/_xll.BDH($A$3,"BEST_PE_RATIO","ed-10ay","","per","am","days=a","dts=h","BEST_FPERIOD_OVERRIDE","1BF","array=true"),""))</f>
        <v>0.94151194163236784</v>
      </c>
      <c r="AR44" s="7">
        <f t="shared" ca="1" si="35"/>
        <v>-2.7249292329805885E-2</v>
      </c>
      <c r="AS44" s="7">
        <f t="shared" si="36"/>
        <v>-7.8212738264303527E-2</v>
      </c>
      <c r="AT44" s="7">
        <f t="shared" si="37"/>
        <v>-0.12034504388322331</v>
      </c>
      <c r="AU44" s="3"/>
      <c r="AV44" s="2">
        <f>IFERROR(((_xll.BDP(A44,"EPS_BEF_XO_3YR_GEO_GROWTH"))/100),0)</f>
        <v>0</v>
      </c>
      <c r="AW44" s="2">
        <f>IFERROR(((_xll.BDP(A44,"5YR_AVG_RETURN_ON_INVESTED_CPTL"))/100),0)</f>
        <v>0</v>
      </c>
      <c r="AX44" s="2">
        <f>IFERROR(((_xll.BDP(A44,"5_YEAR_AVERAGE_ADJUSTED_ROE"))/100),0)</f>
        <v>0</v>
      </c>
      <c r="AY44" s="2"/>
      <c r="AZ44" s="18" t="str">
        <f>_xll.BDP(A44,"NEXT_FISCAL_YR_END_MONTH")</f>
        <v>12/2017</v>
      </c>
    </row>
    <row r="45" spans="1:52" x14ac:dyDescent="0.35">
      <c r="A45" s="25" t="s">
        <v>96</v>
      </c>
      <c r="B45" t="str">
        <f>_xll.BDP(A45,"GICS_SUB_INDUSTRY_NAME")</f>
        <v>Restaurants</v>
      </c>
      <c r="C45" t="str">
        <f>_xll.BDP(A45,"SHORT_NAME")</f>
        <v>DEL FRISCO'S RES</v>
      </c>
      <c r="E45" s="3">
        <f>_xll.BDP(A45,"LAST_PRICE")</f>
        <v>17.95</v>
      </c>
      <c r="F45" s="4">
        <f>(_xll.BDP(A45,"RT_PX_CHG_PCT_1D"))/100</f>
        <v>2.7933000000000003E-3</v>
      </c>
      <c r="G45" s="5">
        <f>_xll.BDP(A45,"EQY_TURNOVER_REALTIME")</f>
        <v>3341593.5</v>
      </c>
      <c r="H45" s="2">
        <f>(_xll.BDP(A45,"SHORT_INT_RATIO"))/100</f>
        <v>2.4923959999999998E-2</v>
      </c>
      <c r="I45" s="2"/>
      <c r="J45" s="14"/>
      <c r="K45" s="15"/>
      <c r="L45" s="16"/>
      <c r="M45" s="15"/>
      <c r="N45" s="11">
        <f>_xll.BDP(A45,"EQY_REC_CONS")</f>
        <v>3.8571429252624512</v>
      </c>
      <c r="P45">
        <f>_xll.BDP(A45,"BEST_EEPS_CUR_YR_NUMEST")</f>
        <v>7</v>
      </c>
      <c r="Q45">
        <f>_xll.BDP(A45,"BEST_EEPS_NXT_YR_NUMEST")</f>
        <v>7</v>
      </c>
      <c r="R45" t="str">
        <f>_xll.BDP(A45,"BEST_EST_EPS_FY3_NUMEST")</f>
        <v>#N/A N/A</v>
      </c>
      <c r="S45" s="42">
        <f>_xll.BDP(A45,"BEST_EPS_STDDEV","BEST_FPERIOD_OVERRIDE", "bf")</f>
        <v>2.7475095785440613E-2</v>
      </c>
      <c r="T45" s="7">
        <f>_xll.BDP(A45,"BEST_EEPS_FY2_STDDEV")</f>
        <v>4.7E-2</v>
      </c>
      <c r="U45" s="7" t="str">
        <f>_xll.BDP(A45,"BEST_EEPS_FY3_STDDEV")</f>
        <v>#N/A N/A</v>
      </c>
      <c r="V45" s="7"/>
      <c r="W45" s="17">
        <f t="shared" si="22"/>
        <v>0.84</v>
      </c>
      <c r="X45" s="19">
        <f t="shared" ca="1" si="23"/>
        <v>0.86807123287671228</v>
      </c>
      <c r="Y45" s="17">
        <f t="shared" si="24"/>
        <v>0.93400000000000005</v>
      </c>
      <c r="Z45" s="17" t="str">
        <f t="shared" si="25"/>
        <v>#N/A N/A</v>
      </c>
      <c r="AA45" s="3">
        <f>_xll.BDP(A45,"BEST_EEPS_CUR_YR")</f>
        <v>0.84</v>
      </c>
      <c r="AB45" s="45">
        <f>_xll.BDP(A45,"BEST_EPS","BEST_FPERIOD_OVERRIDE", "bf")</f>
        <v>0.86845210727969357</v>
      </c>
      <c r="AC45" s="3">
        <f>_xll.BDP(A45,"BEST_EPS_NXT_YR")</f>
        <v>0.93400000000000005</v>
      </c>
      <c r="AD45" s="3" t="str">
        <f>_xll.BDP(A45,"BEST_EST_EPS_FY3")</f>
        <v>#N/A N/A</v>
      </c>
      <c r="AE45" s="7">
        <f t="shared" ca="1" si="26"/>
        <v>-4.3856696274746643E-4</v>
      </c>
      <c r="AF45" s="7">
        <f t="shared" si="27"/>
        <v>0</v>
      </c>
      <c r="AG45" s="7">
        <f t="shared" si="28"/>
        <v>0</v>
      </c>
      <c r="AH45" s="22">
        <f t="shared" si="17"/>
        <v>0.11190476190476195</v>
      </c>
      <c r="AI45" s="22">
        <f t="shared" si="18"/>
        <v>0</v>
      </c>
      <c r="AJ45" s="22"/>
      <c r="AK45" s="24">
        <f t="shared" ca="1" si="29"/>
        <v>20.678026549175311</v>
      </c>
      <c r="AL45" s="24">
        <f t="shared" si="30"/>
        <v>19.218415417558884</v>
      </c>
      <c r="AM45" s="24">
        <f t="shared" si="31"/>
        <v>0</v>
      </c>
      <c r="AN45" s="7">
        <f t="shared" ca="1" si="32"/>
        <v>1.1411071320928599</v>
      </c>
      <c r="AO45" s="7">
        <f t="shared" si="33"/>
        <v>1.0605591809424604</v>
      </c>
      <c r="AP45" s="7">
        <f t="shared" si="34"/>
        <v>0</v>
      </c>
      <c r="AQ45" s="41">
        <f t="array" ref="AQ45">MEDIAN(IFERROR(_xll.BDH($A45,"BEST_PE_RATIO","ed-10ay","","per","am","days=a","dts=h","BEST_FPERIOD_OVERRIDE","1BF","array=true")/_xll.BDH($A$3,"BEST_PE_RATIO","ed-10ay","","per","am","days=a","dts=h","BEST_FPERIOD_OVERRIDE","1BF","array=true"),""))</f>
        <v>1.1881628623317591</v>
      </c>
      <c r="AR45" s="7">
        <f t="shared" ca="1" si="35"/>
        <v>-4.7055730238899196E-2</v>
      </c>
      <c r="AS45" s="7">
        <f t="shared" si="36"/>
        <v>-0.12760368138929867</v>
      </c>
      <c r="AT45" s="7">
        <f t="shared" si="37"/>
        <v>-1.1881628623317591</v>
      </c>
      <c r="AU45" s="3"/>
      <c r="AV45" s="2">
        <f>IFERROR(((_xll.BDP(A45,"EPS_BEF_XO_3YR_GEO_GROWTH"))/100),0)</f>
        <v>0.14221485852570481</v>
      </c>
      <c r="AW45" s="2">
        <f>IFERROR(((_xll.BDP(A45,"5YR_AVG_RETURN_ON_INVESTED_CPTL"))/100),0)</f>
        <v>8.0507155884398343E-2</v>
      </c>
      <c r="AX45" s="2">
        <f>IFERROR(((_xll.BDP(A45,"5_YEAR_AVERAGE_ADJUSTED_ROE"))/100),0)</f>
        <v>9.9070010858742522E-2</v>
      </c>
      <c r="AY45" s="2"/>
      <c r="AZ45" s="18" t="str">
        <f>_xll.BDP(A45,"NEXT_FISCAL_YR_END_MONTH")</f>
        <v>12/2017</v>
      </c>
    </row>
    <row r="46" spans="1:52" x14ac:dyDescent="0.35">
      <c r="A46" s="25" t="s">
        <v>97</v>
      </c>
      <c r="B46" t="str">
        <f>_xll.BDP(A46,"GICS_SUB_INDUSTRY_NAME")</f>
        <v>Restaurants</v>
      </c>
      <c r="C46" t="str">
        <f>_xll.BDP(A46,"SHORT_NAME")</f>
        <v>POTBELLY CORP</v>
      </c>
      <c r="E46" s="3">
        <f>_xll.BDP(A46,"LAST_PRICE")</f>
        <v>13.9</v>
      </c>
      <c r="F46" s="4">
        <f>(_xll.BDP(A46,"RT_PX_CHG_PCT_1D"))/100</f>
        <v>7.2463800000000002E-3</v>
      </c>
      <c r="G46" s="5">
        <f>_xll.BDP(A46,"EQY_TURNOVER_REALTIME")</f>
        <v>1182602.3781547546</v>
      </c>
      <c r="H46" s="2">
        <f>(_xll.BDP(A46,"SHORT_INT_RATIO"))/100</f>
        <v>8.4444009999999986E-2</v>
      </c>
      <c r="I46" s="2"/>
      <c r="J46" s="14"/>
      <c r="K46" s="15"/>
      <c r="L46" s="16"/>
      <c r="M46" s="15"/>
      <c r="N46" s="11">
        <f>_xll.BDP(A46,"EQY_REC_CONS")</f>
        <v>3.3333332538604736</v>
      </c>
      <c r="P46">
        <f>_xll.BDP(A46,"BEST_EEPS_CUR_YR_NUMEST")</f>
        <v>6</v>
      </c>
      <c r="Q46">
        <f>_xll.BDP(A46,"BEST_EEPS_NXT_YR_NUMEST")</f>
        <v>6</v>
      </c>
      <c r="R46">
        <f>_xll.BDP(A46,"BEST_EST_EPS_FY3_NUMEST")</f>
        <v>1</v>
      </c>
      <c r="S46" s="42">
        <f>_xll.BDP(A46,"BEST_EPS_STDDEV","BEST_FPERIOD_OVERRIDE", "bf")</f>
        <v>2.4934865900383144E-2</v>
      </c>
      <c r="T46" s="7">
        <f>_xll.BDP(A46,"BEST_EEPS_FY2_STDDEV")</f>
        <v>3.4000000000000002E-2</v>
      </c>
      <c r="U46" s="7" t="str">
        <f>_xll.BDP(A46,"BEST_EEPS_FY3_STDDEV")</f>
        <v>#N/A N/A</v>
      </c>
      <c r="V46" s="7"/>
      <c r="W46" s="17">
        <f t="shared" si="22"/>
        <v>0.46800000000000003</v>
      </c>
      <c r="X46" s="19">
        <f t="shared" ca="1" si="23"/>
        <v>0.48890410958904118</v>
      </c>
      <c r="Y46" s="17">
        <f t="shared" si="24"/>
        <v>0.53800000000000003</v>
      </c>
      <c r="Z46" s="17">
        <f t="shared" si="25"/>
        <v>0.62</v>
      </c>
      <c r="AA46" s="3">
        <f>_xll.BDP(A46,"BEST_EEPS_CUR_YR")</f>
        <v>0.46800000000000003</v>
      </c>
      <c r="AB46" s="45">
        <f>_xll.BDP(A46,"BEST_EPS","BEST_FPERIOD_OVERRIDE", "bf")</f>
        <v>0.48918773946360156</v>
      </c>
      <c r="AC46" s="3">
        <f>_xll.BDP(A46,"BEST_EPS_NXT_YR")</f>
        <v>0.53800000000000003</v>
      </c>
      <c r="AD46" s="3">
        <f>_xll.BDP(A46,"BEST_EST_EPS_FY3")</f>
        <v>0.62</v>
      </c>
      <c r="AE46" s="7">
        <f t="shared" ca="1" si="26"/>
        <v>-5.7979759441917356E-4</v>
      </c>
      <c r="AF46" s="7">
        <f t="shared" si="27"/>
        <v>0</v>
      </c>
      <c r="AG46" s="7">
        <f t="shared" si="28"/>
        <v>0</v>
      </c>
      <c r="AH46" s="22">
        <f t="shared" si="17"/>
        <v>0.14957264957264949</v>
      </c>
      <c r="AI46" s="22">
        <f t="shared" si="18"/>
        <v>0.15241635687732336</v>
      </c>
      <c r="AJ46" s="22"/>
      <c r="AK46" s="24">
        <f t="shared" ca="1" si="29"/>
        <v>28.430933034463433</v>
      </c>
      <c r="AL46" s="24">
        <f t="shared" si="30"/>
        <v>25.8364312267658</v>
      </c>
      <c r="AM46" s="24">
        <f t="shared" si="31"/>
        <v>22.41935483870968</v>
      </c>
      <c r="AN46" s="7">
        <f t="shared" ca="1" si="32"/>
        <v>1.5689476159887517</v>
      </c>
      <c r="AO46" s="7">
        <f t="shared" si="33"/>
        <v>1.4257712587115789</v>
      </c>
      <c r="AP46" s="7">
        <f t="shared" si="34"/>
        <v>1.2372015115916606</v>
      </c>
      <c r="AQ46" s="41">
        <f t="array" ref="AQ46">MEDIAN(IFERROR(_xll.BDH($A46,"BEST_PE_RATIO","ed-10ay","","per","am","days=a","dts=h","BEST_FPERIOD_OVERRIDE","1BF","array=true")/_xll.BDH($A$3,"BEST_PE_RATIO","ed-10ay","","per","am","days=a","dts=h","BEST_FPERIOD_OVERRIDE","1BF","array=true"),""))</f>
        <v>2.3744280244427109</v>
      </c>
      <c r="AR46" s="7">
        <f t="shared" ca="1" si="35"/>
        <v>-0.8054804084539593</v>
      </c>
      <c r="AS46" s="7">
        <f t="shared" si="36"/>
        <v>-0.948656765731132</v>
      </c>
      <c r="AT46" s="7">
        <f t="shared" si="37"/>
        <v>-1.1372265128510504</v>
      </c>
      <c r="AU46" s="3"/>
      <c r="AV46" s="2">
        <f>IFERROR(((_xll.BDP(A46,"EPS_BEF_XO_3YR_GEO_GROWTH"))/100),0)</f>
        <v>0</v>
      </c>
      <c r="AW46" s="2">
        <f>IFERROR(((_xll.BDP(A46,"5YR_AVG_RETURN_ON_INVESTED_CPTL"))/100),0)</f>
        <v>9.0892423720135687E-2</v>
      </c>
      <c r="AX46" s="2">
        <f>IFERROR(((_xll.BDP(A46,"5_YEAR_AVERAGE_ADJUSTED_ROE"))/100),0)</f>
        <v>0</v>
      </c>
      <c r="AY46" s="2"/>
      <c r="AZ46" s="18" t="str">
        <f>_xll.BDP(A46,"NEXT_FISCAL_YR_END_MONTH")</f>
        <v>12/2017</v>
      </c>
    </row>
    <row r="47" spans="1:52" x14ac:dyDescent="0.35">
      <c r="A47" s="25" t="s">
        <v>98</v>
      </c>
      <c r="B47" t="str">
        <f>_xll.BDP(A47,"GICS_SUB_INDUSTRY_NAME")</f>
        <v>Restaurants</v>
      </c>
      <c r="C47" t="str">
        <f>_xll.BDP(A47,"SHORT_NAME")</f>
        <v>ZOE'S KITCHEN IN</v>
      </c>
      <c r="E47" s="3">
        <f>_xll.BDP(A47,"LAST_PRICE")</f>
        <v>17.38</v>
      </c>
      <c r="F47" s="4">
        <f>(_xll.BDP(A47,"RT_PX_CHG_PCT_1D"))/100</f>
        <v>2.6579999999999999E-2</v>
      </c>
      <c r="G47" s="5">
        <f>_xll.BDP(A47,"EQY_TURNOVER_REALTIME")</f>
        <v>9284040.5209960938</v>
      </c>
      <c r="H47" s="2">
        <f>(_xll.BDP(A47,"SHORT_INT_RATIO"))/100</f>
        <v>0.11552580000000001</v>
      </c>
      <c r="I47" s="2"/>
      <c r="J47" s="14"/>
      <c r="K47" s="15"/>
      <c r="L47" s="16"/>
      <c r="M47" s="15"/>
      <c r="N47" s="11">
        <f>_xll.BDP(A47,"EQY_REC_CONS")</f>
        <v>3.5454545021057129</v>
      </c>
      <c r="P47">
        <f>_xll.BDP(A47,"BEST_EEPS_CUR_YR_NUMEST")</f>
        <v>11</v>
      </c>
      <c r="Q47">
        <f>_xll.BDP(A47,"BEST_EEPS_NXT_YR_NUMEST")</f>
        <v>11</v>
      </c>
      <c r="R47">
        <f>_xll.BDP(A47,"BEST_EST_EPS_FY3_NUMEST")</f>
        <v>1</v>
      </c>
      <c r="S47" s="42">
        <f>_xll.BDP(A47,"BEST_EPS_STDDEV","BEST_FPERIOD_OVERRIDE", "bf")</f>
        <v>5.1659003831417624E-2</v>
      </c>
      <c r="T47" s="7">
        <f>_xll.BDP(A47,"BEST_EEPS_FY2_STDDEV")</f>
        <v>6.7000000000000004E-2</v>
      </c>
      <c r="U47" s="7" t="str">
        <f>_xll.BDP(A47,"BEST_EEPS_FY3_STDDEV")</f>
        <v>#N/A N/A</v>
      </c>
      <c r="V47" s="7"/>
      <c r="W47" s="17">
        <f t="shared" si="22"/>
        <v>4.1000000000000002E-2</v>
      </c>
      <c r="X47" s="19">
        <f t="shared" ca="1" si="23"/>
        <v>6.3695890410958911E-2</v>
      </c>
      <c r="Y47" s="17">
        <f t="shared" si="24"/>
        <v>0.11700000000000001</v>
      </c>
      <c r="Z47" s="17">
        <f t="shared" si="25"/>
        <v>0.44</v>
      </c>
      <c r="AA47" s="3">
        <f>_xll.BDP(A47,"BEST_EEPS_CUR_YR")</f>
        <v>4.1000000000000002E-2</v>
      </c>
      <c r="AB47" s="45">
        <f>_xll.BDP(A47,"BEST_EPS","BEST_FPERIOD_OVERRIDE", "bf")</f>
        <v>6.4003831417624529E-2</v>
      </c>
      <c r="AC47" s="3">
        <f>_xll.BDP(A47,"BEST_EPS_NXT_YR")</f>
        <v>0.11700000000000001</v>
      </c>
      <c r="AD47" s="3">
        <f>_xll.BDP(A47,"BEST_EST_EPS_FY3")</f>
        <v>0.44</v>
      </c>
      <c r="AE47" s="7">
        <f t="shared" ca="1" si="26"/>
        <v>-4.8112901969306066E-3</v>
      </c>
      <c r="AF47" s="7">
        <f t="shared" si="27"/>
        <v>0</v>
      </c>
      <c r="AG47" s="7">
        <f t="shared" si="28"/>
        <v>0</v>
      </c>
      <c r="AH47" s="22">
        <f t="shared" si="17"/>
        <v>1.8536585365853657</v>
      </c>
      <c r="AI47" s="22">
        <f t="shared" si="18"/>
        <v>2.7606837606837606</v>
      </c>
      <c r="AJ47" s="22"/>
      <c r="AK47" s="24">
        <f t="shared" ca="1" si="29"/>
        <v>272.85904770097636</v>
      </c>
      <c r="AL47" s="24">
        <f t="shared" si="30"/>
        <v>148.54700854700852</v>
      </c>
      <c r="AM47" s="24">
        <f t="shared" si="31"/>
        <v>39.5</v>
      </c>
      <c r="AN47" s="7">
        <f t="shared" ca="1" si="32"/>
        <v>15.057597718389031</v>
      </c>
      <c r="AO47" s="7">
        <f t="shared" si="33"/>
        <v>8.1974965309642087</v>
      </c>
      <c r="AP47" s="7">
        <f t="shared" si="34"/>
        <v>2.1797888502791194</v>
      </c>
      <c r="AQ47" s="41">
        <f t="array" ref="AQ47">MEDIAN(IFERROR(_xll.BDH($A47,"BEST_PE_RATIO","ed-10ay","","per","am","days=a","dts=h","BEST_FPERIOD_OVERRIDE","1BF","array=true")/_xll.BDH($A$3,"BEST_PE_RATIO","ed-10ay","","per","am","days=a","dts=h","BEST_FPERIOD_OVERRIDE","1BF","array=true"),""))</f>
        <v>16.489533017618626</v>
      </c>
      <c r="AR47" s="7">
        <f t="shared" ca="1" si="35"/>
        <v>-1.4319352992295951</v>
      </c>
      <c r="AS47" s="7">
        <f t="shared" si="36"/>
        <v>-8.2920364866544176</v>
      </c>
      <c r="AT47" s="7">
        <f t="shared" si="37"/>
        <v>-14.309744167339506</v>
      </c>
      <c r="AU47" s="3"/>
      <c r="AV47" s="2">
        <f>IFERROR(((_xll.BDP(A47,"EPS_BEF_XO_3YR_GEO_GROWTH"))/100),0)</f>
        <v>0</v>
      </c>
      <c r="AW47" s="2">
        <f>IFERROR(((_xll.BDP(A47,"5YR_AVG_RETURN_ON_INVESTED_CPTL"))/100),0)</f>
        <v>0</v>
      </c>
      <c r="AX47" s="2">
        <f>IFERROR(((_xll.BDP(A47,"5_YEAR_AVERAGE_ADJUSTED_ROE"))/100),0)</f>
        <v>0</v>
      </c>
      <c r="AY47" s="2"/>
      <c r="AZ47" s="18" t="str">
        <f>_xll.BDP(A47,"NEXT_FISCAL_YR_END_MONTH")</f>
        <v>12/2017</v>
      </c>
    </row>
    <row r="48" spans="1:52" x14ac:dyDescent="0.35">
      <c r="A48" s="25" t="s">
        <v>99</v>
      </c>
      <c r="B48" t="str">
        <f>_xll.BDP(A48,"GICS_SUB_INDUSTRY_NAME")</f>
        <v>Restaurants</v>
      </c>
      <c r="C48" t="str">
        <f>_xll.BDP(A48,"SHORT_NAME")</f>
        <v>NATHANS FAMOUS</v>
      </c>
      <c r="E48" s="3">
        <f>_xll.BDP(A48,"LAST_PRICE")</f>
        <v>64.55</v>
      </c>
      <c r="F48" s="4">
        <f>(_xll.BDP(A48,"RT_PX_CHG_PCT_1D"))/100</f>
        <v>-6.1585800000000003E-3</v>
      </c>
      <c r="G48" s="5">
        <f>_xll.BDP(A48,"EQY_TURNOVER_REALTIME")</f>
        <v>205468.96260070801</v>
      </c>
      <c r="H48" s="2">
        <f>(_xll.BDP(A48,"SHORT_INT_RATIO"))/100</f>
        <v>8.6215139999999996E-2</v>
      </c>
      <c r="I48" s="2"/>
      <c r="J48" s="14"/>
      <c r="K48" s="15"/>
      <c r="L48" s="16"/>
      <c r="M48" s="15"/>
      <c r="N48" s="11" t="str">
        <f>_xll.BDP(A48,"EQY_REC_CONS")</f>
        <v>#N/A N/A</v>
      </c>
      <c r="P48" t="str">
        <f>_xll.BDP(A48,"BEST_EEPS_CUR_YR_NUMEST")</f>
        <v>#N/A N/A</v>
      </c>
      <c r="Q48" t="str">
        <f>_xll.BDP(A48,"BEST_EEPS_NXT_YR_NUMEST")</f>
        <v>#N/A N/A</v>
      </c>
      <c r="R48" t="str">
        <f>_xll.BDP(A48,"BEST_EST_EPS_FY3_NUMEST")</f>
        <v>#N/A N/A</v>
      </c>
      <c r="S48" s="42" t="str">
        <f>_xll.BDP(A48,"BEST_EPS_STDDEV","BEST_FPERIOD_OVERRIDE", "bf")</f>
        <v>#N/A N/A</v>
      </c>
      <c r="T48" s="7" t="str">
        <f>_xll.BDP(A48,"BEST_EEPS_FY2_STDDEV")</f>
        <v>#N/A N/A</v>
      </c>
      <c r="U48" s="7" t="str">
        <f>_xll.BDP(A48,"BEST_EEPS_FY3_STDDEV")</f>
        <v>#N/A N/A</v>
      </c>
      <c r="V48" s="7"/>
      <c r="W48" s="17" t="str">
        <f t="shared" si="22"/>
        <v>#N/A N/A</v>
      </c>
      <c r="X48" s="19" t="e">
        <f t="shared" ca="1" si="23"/>
        <v>#VALUE!</v>
      </c>
      <c r="Y48" s="17" t="str">
        <f t="shared" si="24"/>
        <v>#N/A N/A</v>
      </c>
      <c r="Z48" s="17" t="str">
        <f t="shared" si="25"/>
        <v>#N/A N/A</v>
      </c>
      <c r="AA48" s="3" t="str">
        <f>_xll.BDP(A48,"BEST_EEPS_CUR_YR")</f>
        <v>#N/A N/A</v>
      </c>
      <c r="AB48" s="45" t="str">
        <f>_xll.BDP(A48,"BEST_EPS","BEST_FPERIOD_OVERRIDE", "bf")</f>
        <v>#N/A N/A</v>
      </c>
      <c r="AC48" s="3" t="str">
        <f>_xll.BDP(A48,"BEST_EPS_NXT_YR")</f>
        <v>#N/A N/A</v>
      </c>
      <c r="AD48" s="3" t="str">
        <f>_xll.BDP(A48,"BEST_EST_EPS_FY3")</f>
        <v>#N/A N/A</v>
      </c>
      <c r="AE48" s="7">
        <f t="shared" ca="1" si="26"/>
        <v>0</v>
      </c>
      <c r="AF48" s="7">
        <f t="shared" si="27"/>
        <v>0</v>
      </c>
      <c r="AG48" s="7">
        <f t="shared" si="28"/>
        <v>0</v>
      </c>
      <c r="AH48" s="22">
        <f t="shared" si="17"/>
        <v>0</v>
      </c>
      <c r="AI48" s="22">
        <f t="shared" si="18"/>
        <v>0</v>
      </c>
      <c r="AJ48" s="22"/>
      <c r="AK48" s="24">
        <f t="shared" ca="1" si="29"/>
        <v>0</v>
      </c>
      <c r="AL48" s="24">
        <f t="shared" si="30"/>
        <v>0</v>
      </c>
      <c r="AM48" s="24">
        <f t="shared" si="31"/>
        <v>0</v>
      </c>
      <c r="AN48" s="7">
        <f t="shared" ca="1" si="32"/>
        <v>0</v>
      </c>
      <c r="AO48" s="7">
        <f t="shared" si="33"/>
        <v>0</v>
      </c>
      <c r="AP48" s="7">
        <f t="shared" si="34"/>
        <v>0</v>
      </c>
      <c r="AQ48" s="41" t="e">
        <f t="array" ref="AQ48">MEDIAN(IFERROR(_xll.BDH($A48,"BEST_PE_RATIO","ed-10ay","","per","am","days=a","dts=h","BEST_FPERIOD_OVERRIDE","1BF","array=true")/_xll.BDH($A$3,"BEST_PE_RATIO","ed-10ay","","per","am","days=a","dts=h","BEST_FPERIOD_OVERRIDE","1BF","array=true"),""))</f>
        <v>#NUM!</v>
      </c>
      <c r="AR48" s="7" t="e">
        <f t="shared" ca="1" si="35"/>
        <v>#NUM!</v>
      </c>
      <c r="AS48" s="7" t="e">
        <f t="shared" si="36"/>
        <v>#NUM!</v>
      </c>
      <c r="AT48" s="7" t="e">
        <f t="shared" si="37"/>
        <v>#NUM!</v>
      </c>
      <c r="AU48" s="3"/>
      <c r="AV48" s="2">
        <f>IFERROR(((_xll.BDP(A48,"EPS_BEF_XO_3YR_GEO_GROWTH"))/100),0)</f>
        <v>-6.7153782263960626E-2</v>
      </c>
      <c r="AW48" s="2">
        <f>IFERROR(((_xll.BDP(A48,"5YR_AVG_RETURN_ON_INVESTED_CPTL"))/100),0)</f>
        <v>0.20456038322301026</v>
      </c>
      <c r="AX48" s="2">
        <f>IFERROR(((_xll.BDP(A48,"5_YEAR_AVERAGE_ADJUSTED_ROE"))/100),0)</f>
        <v>0</v>
      </c>
      <c r="AY48" s="2"/>
      <c r="AZ48" s="18" t="str">
        <f>_xll.BDP(A48,"NEXT_FISCAL_YR_END_MONTH")</f>
        <v>03/2017</v>
      </c>
    </row>
    <row r="49" spans="1:52" x14ac:dyDescent="0.35">
      <c r="A49" s="25" t="s">
        <v>100</v>
      </c>
      <c r="B49" t="str">
        <f>_xll.BDP(A49,"GICS_SUB_INDUSTRY_NAME")</f>
        <v>Restaurants</v>
      </c>
      <c r="C49" t="str">
        <f>_xll.BDP(A49,"SHORT_NAME")</f>
        <v>NOODLES &amp; CO</v>
      </c>
      <c r="E49" s="3">
        <f>_xll.BDP(A49,"LAST_PRICE")</f>
        <v>5.65</v>
      </c>
      <c r="F49" s="4">
        <f>(_xll.BDP(A49,"RT_PX_CHG_PCT_1D"))/100</f>
        <v>-2.5862099999999999E-2</v>
      </c>
      <c r="G49" s="5">
        <f>_xll.BDP(A49,"EQY_TURNOVER_REALTIME")</f>
        <v>929880.38293361664</v>
      </c>
      <c r="H49" s="2">
        <f>(_xll.BDP(A49,"SHORT_INT_RATIO"))/100</f>
        <v>0.13616790000000001</v>
      </c>
      <c r="I49" s="2"/>
      <c r="J49" s="14"/>
      <c r="K49" s="15"/>
      <c r="L49" s="16"/>
      <c r="M49" s="15"/>
      <c r="N49" s="11">
        <f>_xll.BDP(A49,"EQY_REC_CONS")</f>
        <v>2.8181817531585693</v>
      </c>
      <c r="P49">
        <f>_xll.BDP(A49,"BEST_EEPS_CUR_YR_NUMEST")</f>
        <v>11</v>
      </c>
      <c r="Q49">
        <f>_xll.BDP(A49,"BEST_EEPS_NXT_YR_NUMEST")</f>
        <v>11</v>
      </c>
      <c r="R49">
        <f>_xll.BDP(A49,"BEST_EST_EPS_FY3_NUMEST")</f>
        <v>3</v>
      </c>
      <c r="S49" s="42">
        <f>_xll.BDP(A49,"BEST_EPS_STDDEV","BEST_FPERIOD_OVERRIDE", "bf")</f>
        <v>3.6291187739463604E-2</v>
      </c>
      <c r="T49" s="7">
        <f>_xll.BDP(A49,"BEST_EEPS_FY2_STDDEV")</f>
        <v>0.06</v>
      </c>
      <c r="U49" s="7">
        <f>_xll.BDP(A49,"BEST_EEPS_FY3_STDDEV")</f>
        <v>8.7999999999999995E-2</v>
      </c>
      <c r="V49" s="7"/>
      <c r="W49" s="17">
        <f t="shared" si="22"/>
        <v>3.5000000000000003E-2</v>
      </c>
      <c r="X49" s="19">
        <f t="shared" ca="1" si="23"/>
        <v>5.0528767123287674E-2</v>
      </c>
      <c r="Y49" s="17">
        <f t="shared" si="24"/>
        <v>8.7000000000000008E-2</v>
      </c>
      <c r="Z49" s="17">
        <f t="shared" si="25"/>
        <v>0.11900000000000001</v>
      </c>
      <c r="AA49" s="3">
        <f>_xll.BDP(A49,"BEST_EEPS_CUR_YR")</f>
        <v>3.5000000000000003E-2</v>
      </c>
      <c r="AB49" s="45">
        <f>_xll.BDP(A49,"BEST_EPS","BEST_FPERIOD_OVERRIDE", "bf")</f>
        <v>5.0739463601532572E-2</v>
      </c>
      <c r="AC49" s="3">
        <f>_xll.BDP(A49,"BEST_EPS_NXT_YR")</f>
        <v>8.7000000000000008E-2</v>
      </c>
      <c r="AD49" s="3">
        <f>_xll.BDP(A49,"BEST_EST_EPS_FY3")</f>
        <v>0.11900000000000001</v>
      </c>
      <c r="AE49" s="7">
        <f t="shared" ca="1" si="26"/>
        <v>-4.1525168633933518E-3</v>
      </c>
      <c r="AF49" s="7">
        <f t="shared" si="27"/>
        <v>0</v>
      </c>
      <c r="AG49" s="7">
        <f t="shared" si="28"/>
        <v>0</v>
      </c>
      <c r="AH49" s="22">
        <f t="shared" si="17"/>
        <v>1.4857142857142858</v>
      </c>
      <c r="AI49" s="22">
        <f t="shared" si="18"/>
        <v>0.36781609195402298</v>
      </c>
      <c r="AJ49" s="22"/>
      <c r="AK49" s="24">
        <f t="shared" ca="1" si="29"/>
        <v>111.81749173128016</v>
      </c>
      <c r="AL49" s="24">
        <f t="shared" si="30"/>
        <v>64.94252873563218</v>
      </c>
      <c r="AM49" s="24">
        <f t="shared" si="31"/>
        <v>47.478991596638657</v>
      </c>
      <c r="AN49" s="7">
        <f t="shared" ca="1" si="32"/>
        <v>6.170595487139801</v>
      </c>
      <c r="AO49" s="7">
        <f t="shared" si="33"/>
        <v>3.5838227859965155</v>
      </c>
      <c r="AP49" s="7">
        <f t="shared" si="34"/>
        <v>2.6201057342999738</v>
      </c>
      <c r="AQ49" s="41">
        <f t="array" ref="AQ49">MEDIAN(IFERROR(_xll.BDH($A49,"BEST_PE_RATIO","ed-10ay","","per","am","days=a","dts=h","BEST_FPERIOD_OVERRIDE","1BF","array=true")/_xll.BDH($A$3,"BEST_PE_RATIO","ed-10ay","","per","am","days=a","dts=h","BEST_FPERIOD_OVERRIDE","1BF","array=true"),""))</f>
        <v>4.4836357822313628</v>
      </c>
      <c r="AR49" s="7">
        <f t="shared" ca="1" si="35"/>
        <v>1.6869597049084382</v>
      </c>
      <c r="AS49" s="7">
        <f t="shared" si="36"/>
        <v>-0.89981299623484734</v>
      </c>
      <c r="AT49" s="7">
        <f t="shared" si="37"/>
        <v>-1.863530047931389</v>
      </c>
      <c r="AU49" s="3"/>
      <c r="AV49" s="2">
        <f>IFERROR(((_xll.BDP(A49,"EPS_BEF_XO_3YR_GEO_GROWTH"))/100),0)</f>
        <v>0</v>
      </c>
      <c r="AW49" s="2">
        <f>IFERROR(((_xll.BDP(A49,"5YR_AVG_RETURN_ON_INVESTED_CPTL"))/100),0)</f>
        <v>-6.7520486637820495E-2</v>
      </c>
      <c r="AX49" s="2">
        <f>IFERROR(((_xll.BDP(A49,"5_YEAR_AVERAGE_ADJUSTED_ROE"))/100),0)</f>
        <v>0.16730309731945808</v>
      </c>
      <c r="AY49" s="2"/>
      <c r="AZ49" s="18" t="str">
        <f>_xll.BDP(A49,"NEXT_FISCAL_YR_END_MONTH")</f>
        <v>12/2017</v>
      </c>
    </row>
    <row r="50" spans="1:52" x14ac:dyDescent="0.35">
      <c r="A50" s="25" t="s">
        <v>101</v>
      </c>
      <c r="B50" t="str">
        <f>_xll.BDP(A50,"GICS_SUB_INDUSTRY_NAME")</f>
        <v>Restaurants</v>
      </c>
      <c r="C50" t="str">
        <f>_xll.BDP(A50,"SHORT_NAME")</f>
        <v>RUBY TUESDAY INC</v>
      </c>
      <c r="E50" s="3">
        <f>_xll.BDP(A50,"LAST_PRICE")</f>
        <v>2.4700000000000002</v>
      </c>
      <c r="F50" s="4">
        <f>(_xll.BDP(A50,"RT_PX_CHG_PCT_1D"))/100</f>
        <v>0</v>
      </c>
      <c r="G50" s="5">
        <f>_xll.BDP(A50,"EQY_TURNOVER_REALTIME")</f>
        <v>922212.4375</v>
      </c>
      <c r="H50" s="2">
        <f>(_xll.BDP(A50,"SHORT_INT_RATIO"))/100</f>
        <v>5.1503949999999993E-2</v>
      </c>
      <c r="I50" s="2"/>
      <c r="J50" s="14"/>
      <c r="K50" s="15"/>
      <c r="L50" s="16"/>
      <c r="M50" s="15"/>
      <c r="N50" s="11">
        <f>_xll.BDP(A50,"EQY_REC_CONS")</f>
        <v>1</v>
      </c>
      <c r="P50" t="str">
        <f>_xll.BDP(A50,"BEST_EEPS_CUR_YR_NUMEST")</f>
        <v>#N/A N/A</v>
      </c>
      <c r="Q50" t="str">
        <f>_xll.BDP(A50,"BEST_EEPS_NXT_YR_NUMEST")</f>
        <v>#N/A N/A</v>
      </c>
      <c r="R50" t="str">
        <f>_xll.BDP(A50,"BEST_EST_EPS_FY3_NUMEST")</f>
        <v>#N/A N/A</v>
      </c>
      <c r="S50" s="42" t="str">
        <f>_xll.BDP(A50,"BEST_EPS_STDDEV","BEST_FPERIOD_OVERRIDE", "bf")</f>
        <v>#N/A N/A</v>
      </c>
      <c r="T50" s="7" t="str">
        <f>_xll.BDP(A50,"BEST_EEPS_FY2_STDDEV")</f>
        <v>#N/A N/A</v>
      </c>
      <c r="U50" s="7" t="str">
        <f>_xll.BDP(A50,"BEST_EEPS_FY3_STDDEV")</f>
        <v>#N/A N/A</v>
      </c>
      <c r="V50" s="7"/>
      <c r="W50" s="17" t="str">
        <f t="shared" si="22"/>
        <v>#N/A N/A</v>
      </c>
      <c r="X50" s="19" t="e">
        <f t="shared" ca="1" si="23"/>
        <v>#VALUE!</v>
      </c>
      <c r="Y50" s="17" t="str">
        <f t="shared" si="24"/>
        <v>#N/A N/A</v>
      </c>
      <c r="Z50" s="17" t="str">
        <f t="shared" si="25"/>
        <v>#N/A N/A</v>
      </c>
      <c r="AA50" s="3" t="str">
        <f>_xll.BDP(A50,"BEST_EEPS_CUR_YR")</f>
        <v>#N/A N/A</v>
      </c>
      <c r="AB50" s="45" t="str">
        <f>_xll.BDP(A50,"BEST_EPS","BEST_FPERIOD_OVERRIDE", "bf")</f>
        <v>#N/A N/A</v>
      </c>
      <c r="AC50" s="3" t="str">
        <f>_xll.BDP(A50,"BEST_EPS_NXT_YR")</f>
        <v>#N/A N/A</v>
      </c>
      <c r="AD50" s="3" t="str">
        <f>_xll.BDP(A50,"BEST_EST_EPS_FY3")</f>
        <v>#N/A N/A</v>
      </c>
      <c r="AE50" s="7">
        <f t="shared" ca="1" si="26"/>
        <v>0</v>
      </c>
      <c r="AF50" s="7">
        <f t="shared" si="27"/>
        <v>0</v>
      </c>
      <c r="AG50" s="7">
        <f t="shared" si="28"/>
        <v>0</v>
      </c>
      <c r="AH50" s="22">
        <f t="shared" si="17"/>
        <v>0</v>
      </c>
      <c r="AI50" s="22">
        <f t="shared" si="18"/>
        <v>0</v>
      </c>
      <c r="AJ50" s="22"/>
      <c r="AK50" s="24">
        <f t="shared" ca="1" si="29"/>
        <v>0</v>
      </c>
      <c r="AL50" s="24">
        <f t="shared" si="30"/>
        <v>0</v>
      </c>
      <c r="AM50" s="24">
        <f t="shared" si="31"/>
        <v>0</v>
      </c>
      <c r="AN50" s="7">
        <f t="shared" ca="1" si="32"/>
        <v>0</v>
      </c>
      <c r="AO50" s="7">
        <f t="shared" si="33"/>
        <v>0</v>
      </c>
      <c r="AP50" s="7">
        <f t="shared" si="34"/>
        <v>0</v>
      </c>
      <c r="AQ50" s="41">
        <f t="array" ref="AQ50">MEDIAN(IFERROR(_xll.BDH($A50,"BEST_PE_RATIO","ed-10ay","","per","am","days=a","dts=h","BEST_FPERIOD_OVERRIDE","1BF","array=true")/_xll.BDH($A$3,"BEST_PE_RATIO","ed-10ay","","per","am","days=a","dts=h","BEST_FPERIOD_OVERRIDE","1BF","array=true"),""))</f>
        <v>1.0988387690185106</v>
      </c>
      <c r="AR50" s="7">
        <f t="shared" ca="1" si="35"/>
        <v>-1.0988387690185106</v>
      </c>
      <c r="AS50" s="7">
        <f t="shared" si="36"/>
        <v>-1.0988387690185106</v>
      </c>
      <c r="AT50" s="7">
        <f t="shared" si="37"/>
        <v>-1.0988387690185106</v>
      </c>
      <c r="AU50" s="3"/>
      <c r="AV50" s="2">
        <f>IFERROR(((_xll.BDP(A50,"EPS_BEF_XO_3YR_GEO_GROWTH"))/100),0)</f>
        <v>0</v>
      </c>
      <c r="AW50" s="2">
        <f>IFERROR(((_xll.BDP(A50,"5YR_AVG_RETURN_ON_INVESTED_CPTL"))/100),0)</f>
        <v>-1.332516660772016E-2</v>
      </c>
      <c r="AX50" s="2">
        <f>IFERROR(((_xll.BDP(A50,"5_YEAR_AVERAGE_ADJUSTED_ROE"))/100),0)</f>
        <v>-9.0861820068862276E-3</v>
      </c>
      <c r="AY50" s="2"/>
      <c r="AZ50" s="18" t="str">
        <f>_xll.BDP(A50,"NEXT_FISCAL_YR_END_MONTH")</f>
        <v>05/2017</v>
      </c>
    </row>
    <row r="51" spans="1:52" x14ac:dyDescent="0.35">
      <c r="A51" s="25" t="s">
        <v>102</v>
      </c>
      <c r="B51" t="str">
        <f>_xll.BDP(A51,"GICS_SUB_INDUSTRY_NAME")</f>
        <v>Restaurants</v>
      </c>
      <c r="C51" t="str">
        <f>_xll.BDP(A51,"SHORT_NAME")</f>
        <v>J ALEXANDER</v>
      </c>
      <c r="E51" s="3">
        <f>_xll.BDP(A51,"LAST_PRICE")</f>
        <v>10</v>
      </c>
      <c r="F51" s="4">
        <f>(_xll.BDP(A51,"RT_PX_CHG_PCT_1D"))/100</f>
        <v>-4.9751200000000004E-3</v>
      </c>
      <c r="G51" s="5">
        <f>_xll.BDP(A51,"EQY_TURNOVER_REALTIME")</f>
        <v>252248.24784851074</v>
      </c>
      <c r="H51" s="2">
        <f>(_xll.BDP(A51,"SHORT_INT_RATIO"))/100</f>
        <v>6.2627870000000002E-2</v>
      </c>
      <c r="I51" s="2"/>
      <c r="J51" s="14"/>
      <c r="K51" s="15"/>
      <c r="L51" s="16"/>
      <c r="M51" s="15"/>
      <c r="N51" s="11">
        <f>_xll.BDP(A51,"EQY_REC_CONS")</f>
        <v>5</v>
      </c>
      <c r="P51">
        <f>_xll.BDP(A51,"BEST_EEPS_CUR_YR_NUMEST")</f>
        <v>1</v>
      </c>
      <c r="Q51">
        <f>_xll.BDP(A51,"BEST_EEPS_NXT_YR_NUMEST")</f>
        <v>1</v>
      </c>
      <c r="R51">
        <f>_xll.BDP(A51,"BEST_EST_EPS_FY3_NUMEST")</f>
        <v>1</v>
      </c>
      <c r="S51" s="42" t="str">
        <f>_xll.BDP(A51,"BEST_EPS_STDDEV","BEST_FPERIOD_OVERRIDE", "bf")</f>
        <v>#N/A N/A</v>
      </c>
      <c r="T51" s="7" t="str">
        <f>_xll.BDP(A51,"BEST_EEPS_FY2_STDDEV")</f>
        <v>#N/A N/A</v>
      </c>
      <c r="U51" s="7" t="str">
        <f>_xll.BDP(A51,"BEST_EEPS_FY3_STDDEV")</f>
        <v>#N/A N/A</v>
      </c>
      <c r="V51" s="7"/>
      <c r="W51" s="17">
        <f t="shared" si="22"/>
        <v>0.5</v>
      </c>
      <c r="X51" s="19">
        <f t="shared" ca="1" si="23"/>
        <v>0.44805479452054797</v>
      </c>
      <c r="Y51" s="17">
        <f t="shared" si="24"/>
        <v>0.46</v>
      </c>
      <c r="Z51" s="17">
        <f t="shared" si="25"/>
        <v>0.48</v>
      </c>
      <c r="AA51" s="3">
        <f>_xll.BDP(A51,"BEST_EEPS_CUR_YR")</f>
        <v>0.5</v>
      </c>
      <c r="AB51" s="45">
        <f>_xll.BDP(A51,"BEST_EPS","BEST_FPERIOD_OVERRIDE", "bf")</f>
        <v>0.46605363984674331</v>
      </c>
      <c r="AC51" s="3">
        <f>_xll.BDP(A51,"BEST_EPS_NXT_YR")</f>
        <v>0.46</v>
      </c>
      <c r="AD51" s="3">
        <f>_xll.BDP(A51,"BEST_EST_EPS_FY3")</f>
        <v>0.48</v>
      </c>
      <c r="AE51" s="7">
        <f t="shared" ca="1" si="26"/>
        <v>-3.8619686206321835E-2</v>
      </c>
      <c r="AF51" s="7">
        <f t="shared" si="27"/>
        <v>0</v>
      </c>
      <c r="AG51" s="7">
        <f t="shared" si="28"/>
        <v>0</v>
      </c>
      <c r="AH51" s="22">
        <f t="shared" si="17"/>
        <v>-7.999999999999996E-2</v>
      </c>
      <c r="AI51" s="22">
        <f t="shared" si="18"/>
        <v>4.3478260869565188E-2</v>
      </c>
      <c r="AJ51" s="22"/>
      <c r="AK51" s="24">
        <f t="shared" ca="1" si="29"/>
        <v>22.318698789287023</v>
      </c>
      <c r="AL51" s="24">
        <f t="shared" si="30"/>
        <v>21.739130434782609</v>
      </c>
      <c r="AM51" s="24">
        <f t="shared" si="31"/>
        <v>20.833333333333336</v>
      </c>
      <c r="AN51" s="7">
        <f t="shared" ca="1" si="32"/>
        <v>1.2316468550285047</v>
      </c>
      <c r="AO51" s="7">
        <f t="shared" si="33"/>
        <v>1.1996636490253823</v>
      </c>
      <c r="AP51" s="7">
        <f t="shared" si="34"/>
        <v>1.1496776636493249</v>
      </c>
      <c r="AQ51" s="41">
        <f t="array" ref="AQ51">MEDIAN(IFERROR(_xll.BDH($A51,"BEST_PE_RATIO","ed-10ay","","per","am","days=a","dts=h","BEST_FPERIOD_OVERRIDE","1BF","array=true")/_xll.BDH($A$3,"BEST_PE_RATIO","ed-10ay","","per","am","days=a","dts=h","BEST_FPERIOD_OVERRIDE","1BF","array=true"),""))</f>
        <v>1.1649541150861129</v>
      </c>
      <c r="AR51" s="7">
        <f t="shared" ca="1" si="35"/>
        <v>6.6692739942391777E-2</v>
      </c>
      <c r="AS51" s="7">
        <f t="shared" si="36"/>
        <v>3.4709533939269344E-2</v>
      </c>
      <c r="AT51" s="7">
        <f t="shared" si="37"/>
        <v>-1.5276451436788019E-2</v>
      </c>
      <c r="AU51" s="3"/>
      <c r="AV51" s="2">
        <f>IFERROR(((_xll.BDP(A51,"EPS_BEF_XO_3YR_GEO_GROWTH"))/100),0)</f>
        <v>0</v>
      </c>
      <c r="AW51" s="2">
        <f>IFERROR(((_xll.BDP(A51,"5YR_AVG_RETURN_ON_INVESTED_CPTL"))/100),0)</f>
        <v>0</v>
      </c>
      <c r="AX51" s="2">
        <f>IFERROR(((_xll.BDP(A51,"5_YEAR_AVERAGE_ADJUSTED_ROE"))/100),0)</f>
        <v>0</v>
      </c>
      <c r="AY51" s="2"/>
      <c r="AZ51" s="18" t="str">
        <f>_xll.BDP(A51,"NEXT_FISCAL_YR_END_MONTH")</f>
        <v>12/2016</v>
      </c>
    </row>
    <row r="52" spans="1:52" x14ac:dyDescent="0.35">
      <c r="A52" s="25" t="s">
        <v>103</v>
      </c>
      <c r="B52" t="str">
        <f>_xll.BDP(A52,"GICS_SUB_INDUSTRY_NAME")</f>
        <v>Restaurants</v>
      </c>
      <c r="C52" t="str">
        <f>_xll.BDP(A52,"SHORT_NAME")</f>
        <v>JAMBA INC</v>
      </c>
      <c r="E52" s="3">
        <f>_xll.BDP(A52,"LAST_PRICE")</f>
        <v>8.2100000000000009</v>
      </c>
      <c r="F52" s="4">
        <f>(_xll.BDP(A52,"RT_PX_CHG_PCT_1D"))/100</f>
        <v>-1.0843400000000001E-2</v>
      </c>
      <c r="G52" s="5">
        <f>_xll.BDP(A52,"EQY_TURNOVER_REALTIME")</f>
        <v>4472968.2670469284</v>
      </c>
      <c r="H52" s="2">
        <f>(_xll.BDP(A52,"SHORT_INT_RATIO"))/100</f>
        <v>0.17744599999999999</v>
      </c>
      <c r="I52" s="2"/>
      <c r="J52" s="14"/>
      <c r="K52" s="15"/>
      <c r="L52" s="16"/>
      <c r="M52" s="15"/>
      <c r="N52" s="11">
        <f>_xll.BDP(A52,"EQY_REC_CONS")</f>
        <v>4</v>
      </c>
      <c r="P52">
        <f>_xll.BDP(A52,"BEST_EEPS_CUR_YR_NUMEST")</f>
        <v>2</v>
      </c>
      <c r="Q52">
        <f>_xll.BDP(A52,"BEST_EEPS_NXT_YR_NUMEST")</f>
        <v>2</v>
      </c>
      <c r="R52">
        <f>_xll.BDP(A52,"BEST_EST_EPS_FY3_NUMEST")</f>
        <v>1</v>
      </c>
      <c r="S52" s="42" t="str">
        <f>_xll.BDP(A52,"BEST_EPS_STDDEV","BEST_FPERIOD_OVERRIDE", "bf")</f>
        <v>#N/A N/A</v>
      </c>
      <c r="T52" s="7">
        <f>_xll.BDP(A52,"BEST_EEPS_FY2_STDDEV")</f>
        <v>0.20500000000000002</v>
      </c>
      <c r="U52" s="7" t="str">
        <f>_xll.BDP(A52,"BEST_EEPS_FY3_STDDEV")</f>
        <v>#N/A N/A</v>
      </c>
      <c r="V52" s="7"/>
      <c r="W52" s="17">
        <f t="shared" si="22"/>
        <v>0.1</v>
      </c>
      <c r="X52" s="19">
        <f t="shared" ca="1" si="23"/>
        <v>0.45712328767123284</v>
      </c>
      <c r="Y52" s="17">
        <f t="shared" si="24"/>
        <v>0.375</v>
      </c>
      <c r="Z52" s="17">
        <f t="shared" si="25"/>
        <v>0.28000000000000003</v>
      </c>
      <c r="AA52" s="3">
        <f>_xll.BDP(A52,"BEST_EEPS_CUR_YR")</f>
        <v>0.1</v>
      </c>
      <c r="AB52" s="45">
        <f>_xll.BDP(A52,"BEST_EPS","BEST_FPERIOD_OVERRIDE", "bf")</f>
        <v>0.34624521072796932</v>
      </c>
      <c r="AC52" s="3">
        <f>_xll.BDP(A52,"BEST_EPS_NXT_YR")</f>
        <v>0.375</v>
      </c>
      <c r="AD52" s="3">
        <f>_xll.BDP(A52,"BEST_EST_EPS_FY3")</f>
        <v>0.28000000000000003</v>
      </c>
      <c r="AE52" s="7">
        <f t="shared" ca="1" si="26"/>
        <v>0.32022992234360714</v>
      </c>
      <c r="AF52" s="7">
        <f t="shared" si="27"/>
        <v>0</v>
      </c>
      <c r="AG52" s="7">
        <f t="shared" si="28"/>
        <v>0</v>
      </c>
      <c r="AH52" s="22">
        <f t="shared" si="17"/>
        <v>2.75</v>
      </c>
      <c r="AI52" s="22">
        <f t="shared" si="18"/>
        <v>-0.2533333333333333</v>
      </c>
      <c r="AJ52" s="22"/>
      <c r="AK52" s="24">
        <f t="shared" ca="1" si="29"/>
        <v>17.960143841774052</v>
      </c>
      <c r="AL52" s="24">
        <f t="shared" si="30"/>
        <v>21.893333333333334</v>
      </c>
      <c r="AM52" s="24">
        <f t="shared" si="31"/>
        <v>29.321428571428573</v>
      </c>
      <c r="AN52" s="7">
        <f t="shared" ca="1" si="32"/>
        <v>0.99112205811919674</v>
      </c>
      <c r="AO52" s="7">
        <f t="shared" si="33"/>
        <v>1.2081732631758024</v>
      </c>
      <c r="AP52" s="7">
        <f t="shared" si="34"/>
        <v>1.6180891917533067</v>
      </c>
      <c r="AQ52" s="41">
        <f t="array" ref="AQ52">MEDIAN(IFERROR(_xll.BDH($A52,"BEST_PE_RATIO","ed-10ay","","per","am","days=a","dts=h","BEST_FPERIOD_OVERRIDE","1BF","array=true")/_xll.BDH($A$3,"BEST_PE_RATIO","ed-10ay","","per","am","days=a","dts=h","BEST_FPERIOD_OVERRIDE","1BF","array=true"),""))</f>
        <v>3.5327062540389171</v>
      </c>
      <c r="AR52" s="7">
        <f t="shared" ca="1" si="35"/>
        <v>-2.5415841959197203</v>
      </c>
      <c r="AS52" s="7">
        <f t="shared" si="36"/>
        <v>-2.3245329908631147</v>
      </c>
      <c r="AT52" s="7">
        <f t="shared" si="37"/>
        <v>-1.9146170622856105</v>
      </c>
      <c r="AU52" s="3"/>
      <c r="AV52" s="2">
        <f>IFERROR(((_xll.BDP(A52,"EPS_BEF_XO_3YR_GEO_GROWTH"))/100),0)</f>
        <v>0</v>
      </c>
      <c r="AW52" s="2">
        <f>IFERROR(((_xll.BDP(A52,"5YR_AVG_RETURN_ON_INVESTED_CPTL"))/100),0)</f>
        <v>0</v>
      </c>
      <c r="AX52" s="2">
        <f>IFERROR(((_xll.BDP(A52,"5_YEAR_AVERAGE_ADJUSTED_ROE"))/100),0)</f>
        <v>-0.42546560296014391</v>
      </c>
      <c r="AY52" s="2"/>
      <c r="AZ52" s="18" t="str">
        <f>_xll.BDP(A52,"NEXT_FISCAL_YR_END_MONTH")</f>
        <v>12/2016</v>
      </c>
    </row>
  </sheetData>
  <autoFilter ref="A6:AZ27">
    <sortState ref="A7:AZ27">
      <sortCondition ref="B6:B27"/>
    </sortState>
  </autoFilter>
  <sortState ref="BB7:BD39">
    <sortCondition ref="BB7:BB39"/>
  </sortState>
  <conditionalFormatting sqref="P3:R4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3:V4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V3:AV4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W3:AW4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X3:AY4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:I4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N3:N4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:F52"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7:G52"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7:V52">
    <cfRule type="colorScale" priority="4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V7:AV52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W7:AW52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X7:AY52"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7:I52">
    <cfRule type="colorScale" priority="5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N7:N52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E7:AG52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7:AR52"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S7:AS52">
    <cfRule type="colorScale" priority="5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T7:AT52">
    <cfRule type="colorScale" priority="5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H7:AH52"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I7:AI52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7:P52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7:Q52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7:R52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7:S52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7:T52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7:U5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53"/>
  <sheetViews>
    <sheetView workbookViewId="0">
      <pane ySplit="1" topLeftCell="A2" activePane="bottomLeft" state="frozen"/>
      <selection pane="bottomLeft" activeCell="A2" sqref="A2"/>
    </sheetView>
  </sheetViews>
  <sheetFormatPr defaultRowHeight="13.5" x14ac:dyDescent="0.35"/>
  <cols>
    <col min="1" max="1" width="2.84375" bestFit="1" customWidth="1"/>
    <col min="2" max="2" width="11.3828125" customWidth="1"/>
    <col min="3" max="4" width="75.3046875" bestFit="1" customWidth="1"/>
    <col min="5" max="6" width="9.3046875" customWidth="1"/>
  </cols>
  <sheetData>
    <row r="1" spans="1:4" x14ac:dyDescent="0.35">
      <c r="A1" t="s">
        <v>16</v>
      </c>
      <c r="B1" s="1" t="s">
        <v>3</v>
      </c>
      <c r="C1" s="1" t="s">
        <v>4</v>
      </c>
      <c r="D1" s="1"/>
    </row>
    <row r="2" spans="1:4" x14ac:dyDescent="0.35">
      <c r="A2">
        <v>2</v>
      </c>
      <c r="B2" t="s">
        <v>25</v>
      </c>
      <c r="C2" t="s">
        <v>5</v>
      </c>
    </row>
    <row r="3" spans="1:4" x14ac:dyDescent="0.35">
      <c r="A3">
        <v>3</v>
      </c>
      <c r="B3" t="s">
        <v>25</v>
      </c>
      <c r="C3" t="s">
        <v>17</v>
      </c>
    </row>
    <row r="4" spans="1:4" x14ac:dyDescent="0.35">
      <c r="A4">
        <v>4</v>
      </c>
      <c r="B4" t="s">
        <v>25</v>
      </c>
      <c r="C4" t="s">
        <v>18</v>
      </c>
    </row>
    <row r="5" spans="1:4" x14ac:dyDescent="0.35">
      <c r="A5">
        <v>5</v>
      </c>
    </row>
    <row r="6" spans="1:4" x14ac:dyDescent="0.35">
      <c r="A6">
        <v>6</v>
      </c>
      <c r="B6" t="s">
        <v>6</v>
      </c>
      <c r="C6" t="s">
        <v>19</v>
      </c>
    </row>
    <row r="7" spans="1:4" x14ac:dyDescent="0.35">
      <c r="A7">
        <v>7</v>
      </c>
      <c r="B7" t="s">
        <v>6</v>
      </c>
      <c r="C7" t="s">
        <v>20</v>
      </c>
    </row>
    <row r="8" spans="1:4" x14ac:dyDescent="0.35">
      <c r="A8">
        <v>8</v>
      </c>
      <c r="B8" t="s">
        <v>6</v>
      </c>
      <c r="C8" t="s">
        <v>21</v>
      </c>
    </row>
    <row r="9" spans="1:4" x14ac:dyDescent="0.35">
      <c r="A9">
        <v>9</v>
      </c>
      <c r="B9" t="s">
        <v>6</v>
      </c>
      <c r="C9" t="s">
        <v>22</v>
      </c>
    </row>
    <row r="10" spans="1:4" x14ac:dyDescent="0.35">
      <c r="A10">
        <v>10</v>
      </c>
    </row>
    <row r="11" spans="1:4" x14ac:dyDescent="0.35">
      <c r="A11">
        <v>11</v>
      </c>
      <c r="B11" t="s">
        <v>26</v>
      </c>
      <c r="C11" t="s">
        <v>0</v>
      </c>
    </row>
    <row r="12" spans="1:4" x14ac:dyDescent="0.35">
      <c r="A12">
        <v>12</v>
      </c>
      <c r="B12" t="s">
        <v>26</v>
      </c>
      <c r="C12" t="s">
        <v>2</v>
      </c>
    </row>
    <row r="13" spans="1:4" x14ac:dyDescent="0.35">
      <c r="A13">
        <v>13</v>
      </c>
      <c r="B13" t="s">
        <v>26</v>
      </c>
      <c r="C13" t="s">
        <v>27</v>
      </c>
    </row>
    <row r="14" spans="1:4" x14ac:dyDescent="0.35">
      <c r="A14">
        <v>14</v>
      </c>
      <c r="B14" t="s">
        <v>26</v>
      </c>
      <c r="C14" t="s">
        <v>1</v>
      </c>
    </row>
    <row r="15" spans="1:4" x14ac:dyDescent="0.35">
      <c r="A15">
        <v>15</v>
      </c>
      <c r="B15" t="s">
        <v>26</v>
      </c>
      <c r="C15" t="s">
        <v>28</v>
      </c>
    </row>
    <row r="16" spans="1:4" x14ac:dyDescent="0.35">
      <c r="A16">
        <v>16</v>
      </c>
    </row>
    <row r="17" spans="1:3" x14ac:dyDescent="0.35">
      <c r="A17">
        <v>17</v>
      </c>
      <c r="B17" t="s">
        <v>53</v>
      </c>
      <c r="C17" t="s">
        <v>29</v>
      </c>
    </row>
    <row r="18" spans="1:3" x14ac:dyDescent="0.35">
      <c r="A18">
        <v>18</v>
      </c>
      <c r="B18" t="s">
        <v>53</v>
      </c>
      <c r="C18" t="s">
        <v>30</v>
      </c>
    </row>
    <row r="19" spans="1:3" x14ac:dyDescent="0.35">
      <c r="A19">
        <v>19</v>
      </c>
      <c r="B19" t="s">
        <v>53</v>
      </c>
      <c r="C19" t="s">
        <v>31</v>
      </c>
    </row>
    <row r="20" spans="1:3" x14ac:dyDescent="0.35">
      <c r="A20">
        <v>20</v>
      </c>
      <c r="B20" t="s">
        <v>53</v>
      </c>
      <c r="C20" t="s">
        <v>32</v>
      </c>
    </row>
    <row r="21" spans="1:3" x14ac:dyDescent="0.35">
      <c r="A21">
        <v>21</v>
      </c>
      <c r="B21" t="s">
        <v>53</v>
      </c>
      <c r="C21" t="s">
        <v>23</v>
      </c>
    </row>
    <row r="22" spans="1:3" x14ac:dyDescent="0.35">
      <c r="A22">
        <v>22</v>
      </c>
      <c r="B22" t="s">
        <v>53</v>
      </c>
      <c r="C22" t="s">
        <v>24</v>
      </c>
    </row>
    <row r="23" spans="1:3" x14ac:dyDescent="0.35">
      <c r="A23">
        <v>23</v>
      </c>
    </row>
    <row r="24" spans="1:3" x14ac:dyDescent="0.35">
      <c r="A24">
        <v>24</v>
      </c>
      <c r="B24" t="s">
        <v>34</v>
      </c>
      <c r="C24" t="s">
        <v>7</v>
      </c>
    </row>
    <row r="25" spans="1:3" x14ac:dyDescent="0.35">
      <c r="A25">
        <v>25</v>
      </c>
      <c r="B25" t="s">
        <v>34</v>
      </c>
      <c r="C25" t="s">
        <v>10</v>
      </c>
    </row>
    <row r="26" spans="1:3" x14ac:dyDescent="0.35">
      <c r="A26">
        <v>26</v>
      </c>
      <c r="B26" t="s">
        <v>34</v>
      </c>
      <c r="C26" t="s">
        <v>8</v>
      </c>
    </row>
    <row r="27" spans="1:3" x14ac:dyDescent="0.35">
      <c r="A27">
        <v>27</v>
      </c>
      <c r="B27" t="s">
        <v>34</v>
      </c>
      <c r="C27" t="s">
        <v>9</v>
      </c>
    </row>
    <row r="28" spans="1:3" x14ac:dyDescent="0.35">
      <c r="A28">
        <v>28</v>
      </c>
      <c r="B28" t="s">
        <v>34</v>
      </c>
      <c r="C28" t="s">
        <v>35</v>
      </c>
    </row>
    <row r="29" spans="1:3" x14ac:dyDescent="0.35">
      <c r="A29">
        <v>29</v>
      </c>
      <c r="B29" t="s">
        <v>34</v>
      </c>
      <c r="C29" t="s">
        <v>36</v>
      </c>
    </row>
    <row r="30" spans="1:3" x14ac:dyDescent="0.35">
      <c r="A30">
        <v>30</v>
      </c>
      <c r="B30" t="s">
        <v>34</v>
      </c>
      <c r="C30" t="s">
        <v>37</v>
      </c>
    </row>
    <row r="31" spans="1:3" x14ac:dyDescent="0.35">
      <c r="A31">
        <v>31</v>
      </c>
      <c r="B31" t="s">
        <v>34</v>
      </c>
      <c r="C31" t="s">
        <v>38</v>
      </c>
    </row>
    <row r="32" spans="1:3" x14ac:dyDescent="0.35">
      <c r="A32">
        <v>32</v>
      </c>
      <c r="B32" t="s">
        <v>34</v>
      </c>
      <c r="C32" t="s">
        <v>39</v>
      </c>
    </row>
    <row r="33" spans="1:3" x14ac:dyDescent="0.35">
      <c r="A33">
        <v>33</v>
      </c>
      <c r="B33" t="s">
        <v>34</v>
      </c>
      <c r="C33" t="s">
        <v>40</v>
      </c>
    </row>
    <row r="34" spans="1:3" x14ac:dyDescent="0.35">
      <c r="A34">
        <v>34</v>
      </c>
      <c r="B34" t="s">
        <v>34</v>
      </c>
      <c r="C34" t="s">
        <v>41</v>
      </c>
    </row>
    <row r="35" spans="1:3" x14ac:dyDescent="0.35">
      <c r="A35">
        <v>35</v>
      </c>
      <c r="B35" t="s">
        <v>34</v>
      </c>
      <c r="C35" t="s">
        <v>42</v>
      </c>
    </row>
    <row r="36" spans="1:3" x14ac:dyDescent="0.35">
      <c r="A36">
        <v>36</v>
      </c>
      <c r="B36" t="s">
        <v>34</v>
      </c>
      <c r="C36" t="s">
        <v>43</v>
      </c>
    </row>
    <row r="37" spans="1:3" x14ac:dyDescent="0.35">
      <c r="A37">
        <v>37</v>
      </c>
    </row>
    <row r="38" spans="1:3" x14ac:dyDescent="0.35">
      <c r="A38">
        <v>38</v>
      </c>
      <c r="B38" t="s">
        <v>11</v>
      </c>
      <c r="C38" t="s">
        <v>12</v>
      </c>
    </row>
    <row r="39" spans="1:3" x14ac:dyDescent="0.35">
      <c r="A39">
        <v>39</v>
      </c>
      <c r="B39" t="s">
        <v>11</v>
      </c>
      <c r="C39" t="s">
        <v>14</v>
      </c>
    </row>
    <row r="40" spans="1:3" x14ac:dyDescent="0.35">
      <c r="A40">
        <v>40</v>
      </c>
      <c r="B40" t="s">
        <v>11</v>
      </c>
      <c r="C40" t="s">
        <v>13</v>
      </c>
    </row>
    <row r="41" spans="1:3" x14ac:dyDescent="0.35">
      <c r="A41">
        <v>41</v>
      </c>
      <c r="B41" t="s">
        <v>11</v>
      </c>
      <c r="C41" t="s">
        <v>54</v>
      </c>
    </row>
    <row r="42" spans="1:3" x14ac:dyDescent="0.35">
      <c r="A42">
        <v>42</v>
      </c>
      <c r="B42" t="s">
        <v>11</v>
      </c>
      <c r="C42" t="s">
        <v>55</v>
      </c>
    </row>
    <row r="43" spans="1:3" x14ac:dyDescent="0.35">
      <c r="A43">
        <v>43</v>
      </c>
      <c r="B43" t="s">
        <v>11</v>
      </c>
      <c r="C43" t="s">
        <v>56</v>
      </c>
    </row>
    <row r="44" spans="1:3" x14ac:dyDescent="0.35">
      <c r="A44">
        <v>44</v>
      </c>
      <c r="B44" t="s">
        <v>11</v>
      </c>
      <c r="C44" t="s">
        <v>15</v>
      </c>
    </row>
    <row r="45" spans="1:3" x14ac:dyDescent="0.35">
      <c r="A45">
        <v>45</v>
      </c>
      <c r="B45" t="s">
        <v>11</v>
      </c>
      <c r="C45" t="s">
        <v>46</v>
      </c>
    </row>
    <row r="46" spans="1:3" x14ac:dyDescent="0.35">
      <c r="A46">
        <v>46</v>
      </c>
      <c r="B46" t="s">
        <v>11</v>
      </c>
      <c r="C46" t="s">
        <v>47</v>
      </c>
    </row>
    <row r="47" spans="1:3" x14ac:dyDescent="0.35">
      <c r="A47">
        <v>47</v>
      </c>
      <c r="B47" t="s">
        <v>11</v>
      </c>
      <c r="C47" t="s">
        <v>48</v>
      </c>
    </row>
    <row r="48" spans="1:3" x14ac:dyDescent="0.35">
      <c r="A48">
        <v>48</v>
      </c>
    </row>
    <row r="49" spans="1:3" x14ac:dyDescent="0.35">
      <c r="A49">
        <v>49</v>
      </c>
      <c r="B49" t="s">
        <v>52</v>
      </c>
      <c r="C49" t="s">
        <v>49</v>
      </c>
    </row>
    <row r="50" spans="1:3" x14ac:dyDescent="0.35">
      <c r="A50">
        <v>50</v>
      </c>
      <c r="B50" t="s">
        <v>52</v>
      </c>
      <c r="C50" t="s">
        <v>50</v>
      </c>
    </row>
    <row r="51" spans="1:3" x14ac:dyDescent="0.35">
      <c r="A51">
        <v>51</v>
      </c>
      <c r="B51" t="s">
        <v>52</v>
      </c>
      <c r="C51" t="s">
        <v>51</v>
      </c>
    </row>
    <row r="52" spans="1:3" x14ac:dyDescent="0.35">
      <c r="A52">
        <v>52</v>
      </c>
    </row>
    <row r="53" spans="1:3" x14ac:dyDescent="0.35">
      <c r="A53">
        <v>53</v>
      </c>
      <c r="C53" t="s">
        <v>33</v>
      </c>
    </row>
  </sheetData>
  <autoFilter ref="A1:D1"/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C1:G124"/>
  <sheetViews>
    <sheetView workbookViewId="0">
      <selection activeCell="C2" sqref="C2"/>
    </sheetView>
  </sheetViews>
  <sheetFormatPr defaultRowHeight="13.5" x14ac:dyDescent="0.35"/>
  <cols>
    <col min="3" max="3" width="9.84375" bestFit="1" customWidth="1"/>
  </cols>
  <sheetData>
    <row r="1" spans="3:7" x14ac:dyDescent="0.35">
      <c r="C1" t="s">
        <v>58</v>
      </c>
      <c r="E1" t="s">
        <v>44</v>
      </c>
      <c r="G1" s="39">
        <f>MEDIAN(G4:G124)</f>
        <v>1.1995484953032032</v>
      </c>
    </row>
    <row r="2" spans="3:7" x14ac:dyDescent="0.35">
      <c r="C2" t="s">
        <v>57</v>
      </c>
    </row>
    <row r="4" spans="3:7" x14ac:dyDescent="0.35">
      <c r="C4" s="36">
        <f>_xll.BDH(C1,"BEST_PE_RATIO","ed-10ay","","per","am","days=a","BEST_FPERIOD_OVERRIDE",$C$2,"cols=2;rows=121")</f>
        <v>39190</v>
      </c>
      <c r="D4">
        <v>16.425999999999998</v>
      </c>
      <c r="E4" s="36">
        <f>_xll.BDH(E1,"BEST_PE_RATIO","ed-10ay","","per","am","days=a","BEST_FPERIOD_OVERRIDE",$C$2,"cols=2;rows=121")</f>
        <v>39190</v>
      </c>
      <c r="F4">
        <v>15.3649</v>
      </c>
      <c r="G4" s="38">
        <f>IFERROR(D4/F4,"")</f>
        <v>1.0690600003905002</v>
      </c>
    </row>
    <row r="5" spans="3:7" x14ac:dyDescent="0.35">
      <c r="C5" s="36">
        <v>39220</v>
      </c>
      <c r="D5">
        <v>16.015999999999998</v>
      </c>
      <c r="E5" s="36">
        <v>39220</v>
      </c>
      <c r="F5">
        <v>15.634499999999999</v>
      </c>
      <c r="G5" s="38">
        <f t="shared" ref="G5:G68" si="0">IFERROR(D5/F5,"")</f>
        <v>1.0244011640922319</v>
      </c>
    </row>
    <row r="6" spans="3:7" x14ac:dyDescent="0.35">
      <c r="C6" s="36">
        <v>39251</v>
      </c>
      <c r="D6">
        <v>16.745999999999999</v>
      </c>
      <c r="E6" s="36">
        <v>39251</v>
      </c>
      <c r="F6">
        <v>15.5038</v>
      </c>
      <c r="G6" s="38">
        <f t="shared" si="0"/>
        <v>1.0801222925992338</v>
      </c>
    </row>
    <row r="7" spans="3:7" x14ac:dyDescent="0.35">
      <c r="C7" s="36">
        <v>39281</v>
      </c>
      <c r="D7">
        <v>17.052</v>
      </c>
      <c r="E7" s="36">
        <v>39281</v>
      </c>
      <c r="F7">
        <v>15.529500000000001</v>
      </c>
      <c r="G7" s="38">
        <f t="shared" si="0"/>
        <v>1.0980392156862744</v>
      </c>
    </row>
    <row r="8" spans="3:7" x14ac:dyDescent="0.35">
      <c r="C8" s="36">
        <v>39312</v>
      </c>
      <c r="D8">
        <v>17.184999999999999</v>
      </c>
      <c r="E8" s="36">
        <v>39312</v>
      </c>
      <c r="F8">
        <v>14.302199999999999</v>
      </c>
      <c r="G8" s="38">
        <f t="shared" si="0"/>
        <v>1.2015633958411993</v>
      </c>
    </row>
    <row r="9" spans="3:7" x14ac:dyDescent="0.35">
      <c r="C9" s="36">
        <v>39343</v>
      </c>
      <c r="D9">
        <v>16.902999999999999</v>
      </c>
      <c r="E9" s="36">
        <v>39343</v>
      </c>
      <c r="F9">
        <v>14.934100000000001</v>
      </c>
      <c r="G9" s="38">
        <f t="shared" si="0"/>
        <v>1.131839213611801</v>
      </c>
    </row>
    <row r="10" spans="3:7" x14ac:dyDescent="0.35">
      <c r="C10" s="36">
        <v>39373</v>
      </c>
      <c r="D10">
        <v>16.855</v>
      </c>
      <c r="E10" s="36">
        <v>39373</v>
      </c>
      <c r="F10">
        <v>15.0783</v>
      </c>
      <c r="G10" s="38">
        <f t="shared" si="0"/>
        <v>1.1178315857888488</v>
      </c>
    </row>
    <row r="11" spans="3:7" x14ac:dyDescent="0.35">
      <c r="C11" s="36">
        <v>39404</v>
      </c>
      <c r="D11">
        <v>16.059000000000001</v>
      </c>
      <c r="E11" s="36">
        <v>39404</v>
      </c>
      <c r="F11">
        <v>14.3154</v>
      </c>
      <c r="G11" s="38">
        <f t="shared" si="0"/>
        <v>1.1217989018818895</v>
      </c>
    </row>
    <row r="12" spans="3:7" x14ac:dyDescent="0.35">
      <c r="C12" s="36">
        <v>39434</v>
      </c>
      <c r="D12">
        <v>16.111999999999998</v>
      </c>
      <c r="E12" s="36">
        <v>39434</v>
      </c>
      <c r="F12">
        <v>14.3789</v>
      </c>
      <c r="G12" s="38">
        <f t="shared" si="0"/>
        <v>1.1205307777368225</v>
      </c>
    </row>
    <row r="13" spans="3:7" x14ac:dyDescent="0.35">
      <c r="C13" s="36">
        <v>39465</v>
      </c>
      <c r="D13">
        <v>14.981999999999999</v>
      </c>
      <c r="E13" s="36">
        <v>39465</v>
      </c>
      <c r="F13">
        <v>13.212199999999999</v>
      </c>
      <c r="G13" s="38">
        <f t="shared" si="0"/>
        <v>1.1339519534975251</v>
      </c>
    </row>
    <row r="14" spans="3:7" x14ac:dyDescent="0.35">
      <c r="C14" s="36">
        <v>39496</v>
      </c>
      <c r="D14">
        <v>16.140999999999998</v>
      </c>
      <c r="E14" s="36">
        <v>39496</v>
      </c>
      <c r="F14">
        <v>13.457599999999999</v>
      </c>
      <c r="G14" s="38">
        <f t="shared" si="0"/>
        <v>1.1993966234692663</v>
      </c>
    </row>
    <row r="15" spans="3:7" x14ac:dyDescent="0.35">
      <c r="C15" s="36">
        <v>39525</v>
      </c>
      <c r="D15">
        <v>16.042999999999999</v>
      </c>
      <c r="E15" s="36">
        <v>39525</v>
      </c>
      <c r="F15">
        <v>13.415800000000001</v>
      </c>
      <c r="G15" s="38">
        <f t="shared" si="0"/>
        <v>1.1958287988789336</v>
      </c>
    </row>
    <row r="16" spans="3:7" x14ac:dyDescent="0.35">
      <c r="C16" s="36">
        <v>39556</v>
      </c>
      <c r="D16">
        <v>16.998000000000001</v>
      </c>
      <c r="E16" s="36">
        <v>39556</v>
      </c>
      <c r="F16">
        <v>14.1297</v>
      </c>
      <c r="G16" s="38">
        <f t="shared" si="0"/>
        <v>1.2029979405082911</v>
      </c>
    </row>
    <row r="17" spans="3:7" x14ac:dyDescent="0.35">
      <c r="C17" s="36">
        <v>39586</v>
      </c>
      <c r="D17">
        <v>16.678999999999998</v>
      </c>
      <c r="E17" s="36">
        <v>39586</v>
      </c>
      <c r="F17">
        <v>14.4674</v>
      </c>
      <c r="G17" s="38">
        <f t="shared" si="0"/>
        <v>1.1528678269765127</v>
      </c>
    </row>
    <row r="18" spans="3:7" x14ac:dyDescent="0.35">
      <c r="C18" s="36">
        <v>39617</v>
      </c>
      <c r="D18">
        <v>15.558999999999999</v>
      </c>
      <c r="E18" s="36">
        <v>39617</v>
      </c>
      <c r="F18">
        <v>13.3711</v>
      </c>
      <c r="G18" s="38">
        <f t="shared" si="0"/>
        <v>1.163629020798588</v>
      </c>
    </row>
    <row r="19" spans="3:7" x14ac:dyDescent="0.35">
      <c r="C19" s="36">
        <v>39647</v>
      </c>
      <c r="D19">
        <v>15.744</v>
      </c>
      <c r="E19" s="36">
        <v>39647</v>
      </c>
      <c r="F19">
        <v>12.688800000000001</v>
      </c>
      <c r="G19" s="38">
        <f t="shared" si="0"/>
        <v>1.2407792699073197</v>
      </c>
    </row>
    <row r="20" spans="3:7" x14ac:dyDescent="0.35">
      <c r="C20" s="36">
        <v>39678</v>
      </c>
      <c r="D20">
        <v>17.154</v>
      </c>
      <c r="E20" s="36">
        <v>39678</v>
      </c>
      <c r="F20">
        <v>13.074199999999999</v>
      </c>
      <c r="G20" s="38">
        <f t="shared" si="0"/>
        <v>1.3120496856404216</v>
      </c>
    </row>
    <row r="21" spans="3:7" x14ac:dyDescent="0.35">
      <c r="C21" s="36">
        <v>39709</v>
      </c>
      <c r="D21">
        <v>17.268999999999998</v>
      </c>
      <c r="E21" s="36">
        <v>39709</v>
      </c>
      <c r="F21">
        <v>12.364800000000001</v>
      </c>
      <c r="G21" s="38">
        <f t="shared" si="0"/>
        <v>1.3966259057971013</v>
      </c>
    </row>
    <row r="22" spans="3:7" x14ac:dyDescent="0.35">
      <c r="C22" s="36">
        <v>39739</v>
      </c>
      <c r="D22">
        <v>13.342000000000001</v>
      </c>
      <c r="E22" s="36">
        <v>39739</v>
      </c>
      <c r="F22">
        <v>10.2179</v>
      </c>
      <c r="G22" s="38">
        <f t="shared" si="0"/>
        <v>1.3057477563882991</v>
      </c>
    </row>
    <row r="23" spans="3:7" x14ac:dyDescent="0.35">
      <c r="C23" s="36">
        <v>39770</v>
      </c>
      <c r="D23">
        <v>15.095000000000001</v>
      </c>
      <c r="E23" s="36">
        <v>39770</v>
      </c>
      <c r="F23">
        <v>10.260199999999999</v>
      </c>
      <c r="G23" s="38">
        <f t="shared" si="0"/>
        <v>1.4712188846221324</v>
      </c>
    </row>
    <row r="24" spans="3:7" x14ac:dyDescent="0.35">
      <c r="C24" s="36">
        <v>39800</v>
      </c>
      <c r="D24">
        <v>15.331</v>
      </c>
      <c r="E24" s="36">
        <v>39800</v>
      </c>
      <c r="F24">
        <v>11.4153</v>
      </c>
      <c r="G24" s="38">
        <f t="shared" si="0"/>
        <v>1.3430220843955043</v>
      </c>
    </row>
    <row r="25" spans="3:7" x14ac:dyDescent="0.35">
      <c r="C25" s="36">
        <v>39831</v>
      </c>
      <c r="D25">
        <v>14.180999999999999</v>
      </c>
      <c r="E25" s="36">
        <v>39831</v>
      </c>
      <c r="F25">
        <v>11.6097</v>
      </c>
      <c r="G25" s="38">
        <f t="shared" si="0"/>
        <v>1.2214785911780666</v>
      </c>
    </row>
    <row r="26" spans="3:7" x14ac:dyDescent="0.35">
      <c r="C26" s="36">
        <v>39862</v>
      </c>
      <c r="D26">
        <v>14.584</v>
      </c>
      <c r="E26" s="36">
        <v>39862</v>
      </c>
      <c r="F26">
        <v>12.0197</v>
      </c>
      <c r="G26" s="38">
        <f t="shared" si="0"/>
        <v>1.2133414311505277</v>
      </c>
    </row>
    <row r="27" spans="3:7" x14ac:dyDescent="0.35">
      <c r="C27" s="36">
        <v>39890</v>
      </c>
      <c r="D27">
        <v>15.968</v>
      </c>
      <c r="E27" s="36">
        <v>39890</v>
      </c>
      <c r="F27">
        <v>12.4162</v>
      </c>
      <c r="G27" s="38">
        <f t="shared" si="0"/>
        <v>1.2860617580258049</v>
      </c>
    </row>
    <row r="28" spans="3:7" x14ac:dyDescent="0.35">
      <c r="C28" s="36">
        <v>39921</v>
      </c>
      <c r="D28">
        <v>18.707000000000001</v>
      </c>
      <c r="E28" s="36">
        <v>39921</v>
      </c>
      <c r="F28">
        <v>13.8232</v>
      </c>
      <c r="G28" s="38">
        <f t="shared" si="0"/>
        <v>1.3533045893859599</v>
      </c>
    </row>
    <row r="29" spans="3:7" x14ac:dyDescent="0.35">
      <c r="C29" s="36">
        <v>39951</v>
      </c>
      <c r="D29">
        <v>20.276</v>
      </c>
      <c r="E29" s="36">
        <v>39951</v>
      </c>
      <c r="F29">
        <v>14.3729</v>
      </c>
      <c r="G29" s="38">
        <f t="shared" si="0"/>
        <v>1.4107104342199557</v>
      </c>
    </row>
    <row r="30" spans="3:7" x14ac:dyDescent="0.35">
      <c r="C30" s="36">
        <v>39982</v>
      </c>
      <c r="D30">
        <v>18.637</v>
      </c>
      <c r="E30" s="36">
        <v>39982</v>
      </c>
      <c r="F30">
        <v>13.849500000000001</v>
      </c>
      <c r="G30" s="38">
        <f t="shared" si="0"/>
        <v>1.3456803494711</v>
      </c>
    </row>
    <row r="31" spans="3:7" x14ac:dyDescent="0.35">
      <c r="C31" s="36">
        <v>40012</v>
      </c>
      <c r="D31">
        <v>19.959</v>
      </c>
      <c r="E31" s="36">
        <v>40012</v>
      </c>
      <c r="F31">
        <v>13.8736</v>
      </c>
      <c r="G31" s="38">
        <f t="shared" si="0"/>
        <v>1.4386316457156036</v>
      </c>
    </row>
    <row r="32" spans="3:7" x14ac:dyDescent="0.35">
      <c r="C32" s="36">
        <v>40043</v>
      </c>
      <c r="D32">
        <v>21.577999999999999</v>
      </c>
      <c r="E32" s="36">
        <v>40043</v>
      </c>
      <c r="F32">
        <v>14.3317</v>
      </c>
      <c r="G32" s="38">
        <f t="shared" si="0"/>
        <v>1.5056134303676465</v>
      </c>
    </row>
    <row r="33" spans="3:7" x14ac:dyDescent="0.35">
      <c r="C33" s="36">
        <v>40074</v>
      </c>
      <c r="D33">
        <v>23.643000000000001</v>
      </c>
      <c r="E33" s="36">
        <v>40074</v>
      </c>
      <c r="F33">
        <v>15.1469</v>
      </c>
      <c r="G33" s="38">
        <f t="shared" si="0"/>
        <v>1.5609134542381609</v>
      </c>
    </row>
    <row r="34" spans="3:7" x14ac:dyDescent="0.35">
      <c r="C34" s="36">
        <v>40104</v>
      </c>
      <c r="D34">
        <v>22.632000000000001</v>
      </c>
      <c r="E34" s="36">
        <v>40104</v>
      </c>
      <c r="F34">
        <v>15.000500000000001</v>
      </c>
      <c r="G34" s="38">
        <f t="shared" si="0"/>
        <v>1.5087497083430552</v>
      </c>
    </row>
    <row r="35" spans="3:7" x14ac:dyDescent="0.35">
      <c r="C35" s="36">
        <v>40135</v>
      </c>
      <c r="D35">
        <v>21.916</v>
      </c>
      <c r="E35" s="36">
        <v>40135</v>
      </c>
      <c r="F35">
        <v>14.6943</v>
      </c>
      <c r="G35" s="38">
        <f t="shared" si="0"/>
        <v>1.4914626760036205</v>
      </c>
    </row>
    <row r="36" spans="3:7" x14ac:dyDescent="0.35">
      <c r="C36" s="36">
        <v>40165</v>
      </c>
      <c r="D36">
        <v>21.745000000000001</v>
      </c>
      <c r="E36" s="36">
        <v>40165</v>
      </c>
      <c r="F36">
        <v>14.2593</v>
      </c>
      <c r="G36" s="38">
        <f t="shared" si="0"/>
        <v>1.5249696689178291</v>
      </c>
    </row>
    <row r="37" spans="3:7" x14ac:dyDescent="0.35">
      <c r="C37" s="36">
        <v>40196</v>
      </c>
      <c r="D37">
        <v>22.22</v>
      </c>
      <c r="E37" s="36">
        <v>40196</v>
      </c>
      <c r="F37">
        <v>14.381600000000001</v>
      </c>
      <c r="G37" s="38">
        <f t="shared" si="0"/>
        <v>1.5450297602492071</v>
      </c>
    </row>
    <row r="38" spans="3:7" x14ac:dyDescent="0.35">
      <c r="C38" s="36">
        <v>40227</v>
      </c>
      <c r="D38">
        <v>19.111000000000001</v>
      </c>
      <c r="E38" s="36">
        <v>40227</v>
      </c>
      <c r="F38">
        <v>13.695499999999999</v>
      </c>
      <c r="G38" s="38">
        <f t="shared" si="0"/>
        <v>1.3954218538936147</v>
      </c>
    </row>
    <row r="39" spans="3:7" x14ac:dyDescent="0.35">
      <c r="C39" s="36">
        <v>40255</v>
      </c>
      <c r="D39">
        <v>21.13</v>
      </c>
      <c r="E39" s="36">
        <v>40255</v>
      </c>
      <c r="F39">
        <v>14.2075</v>
      </c>
      <c r="G39" s="38">
        <f t="shared" si="0"/>
        <v>1.4872426535280661</v>
      </c>
    </row>
    <row r="40" spans="3:7" x14ac:dyDescent="0.35">
      <c r="C40" s="36">
        <v>40286</v>
      </c>
      <c r="D40">
        <v>20.193999999999999</v>
      </c>
      <c r="E40" s="36">
        <v>40286</v>
      </c>
      <c r="F40">
        <v>14.2536</v>
      </c>
      <c r="G40" s="38">
        <f t="shared" si="0"/>
        <v>1.4167648874670258</v>
      </c>
    </row>
    <row r="41" spans="3:7" x14ac:dyDescent="0.35">
      <c r="C41" s="36">
        <v>40316</v>
      </c>
      <c r="D41">
        <v>18.617000000000001</v>
      </c>
      <c r="E41" s="36">
        <v>40316</v>
      </c>
      <c r="F41">
        <v>12.831099999999999</v>
      </c>
      <c r="G41" s="38">
        <f t="shared" si="0"/>
        <v>1.4509278238031036</v>
      </c>
    </row>
    <row r="42" spans="3:7" x14ac:dyDescent="0.35">
      <c r="C42" s="36">
        <v>40347</v>
      </c>
      <c r="D42">
        <v>17.507999999999999</v>
      </c>
      <c r="E42" s="36">
        <v>40347</v>
      </c>
      <c r="F42">
        <v>12.649900000000001</v>
      </c>
      <c r="G42" s="38">
        <f t="shared" si="0"/>
        <v>1.3840425616012773</v>
      </c>
    </row>
    <row r="43" spans="3:7" x14ac:dyDescent="0.35">
      <c r="C43" s="36">
        <v>40377</v>
      </c>
      <c r="D43">
        <v>16.423999999999999</v>
      </c>
      <c r="E43" s="36">
        <v>40377</v>
      </c>
      <c r="F43">
        <v>11.907399999999999</v>
      </c>
      <c r="G43" s="38">
        <f t="shared" si="0"/>
        <v>1.3793103448275863</v>
      </c>
    </row>
    <row r="44" spans="3:7" x14ac:dyDescent="0.35">
      <c r="C44" s="36">
        <v>40408</v>
      </c>
      <c r="D44">
        <v>17.244</v>
      </c>
      <c r="E44" s="36">
        <v>40408</v>
      </c>
      <c r="F44">
        <v>12.019299999999999</v>
      </c>
      <c r="G44" s="38">
        <f t="shared" si="0"/>
        <v>1.4346925361709917</v>
      </c>
    </row>
    <row r="45" spans="3:7" x14ac:dyDescent="0.35">
      <c r="C45" s="36">
        <v>40439</v>
      </c>
      <c r="D45">
        <v>17.14</v>
      </c>
      <c r="E45" s="36">
        <v>40439</v>
      </c>
      <c r="F45">
        <v>12.285399999999999</v>
      </c>
      <c r="G45" s="38">
        <f t="shared" si="0"/>
        <v>1.3951519690038583</v>
      </c>
    </row>
    <row r="46" spans="3:7" x14ac:dyDescent="0.35">
      <c r="C46" s="36">
        <v>40469</v>
      </c>
      <c r="D46">
        <v>17.611999999999998</v>
      </c>
      <c r="E46" s="36">
        <v>40469</v>
      </c>
      <c r="F46">
        <v>12.807600000000001</v>
      </c>
      <c r="G46" s="38">
        <f t="shared" si="0"/>
        <v>1.3751210218932506</v>
      </c>
    </row>
    <row r="47" spans="3:7" x14ac:dyDescent="0.35">
      <c r="C47" s="36">
        <v>40500</v>
      </c>
      <c r="D47">
        <v>16.721</v>
      </c>
      <c r="E47" s="36">
        <v>40500</v>
      </c>
      <c r="F47">
        <v>12.7485</v>
      </c>
      <c r="G47" s="38">
        <f t="shared" si="0"/>
        <v>1.3116052868964976</v>
      </c>
    </row>
    <row r="48" spans="3:7" x14ac:dyDescent="0.35">
      <c r="C48" s="36">
        <v>40530</v>
      </c>
      <c r="D48">
        <v>17.710999999999999</v>
      </c>
      <c r="E48" s="36">
        <v>40530</v>
      </c>
      <c r="F48">
        <v>13.0465</v>
      </c>
      <c r="G48" s="38">
        <f t="shared" si="0"/>
        <v>1.3575288391522629</v>
      </c>
    </row>
    <row r="49" spans="3:7" x14ac:dyDescent="0.35">
      <c r="C49" s="36">
        <v>40561</v>
      </c>
      <c r="D49">
        <v>17.363</v>
      </c>
      <c r="E49" s="36">
        <v>40561</v>
      </c>
      <c r="F49">
        <v>13.315300000000001</v>
      </c>
      <c r="G49" s="38">
        <f t="shared" si="0"/>
        <v>1.303988644641878</v>
      </c>
    </row>
    <row r="50" spans="3:7" x14ac:dyDescent="0.35">
      <c r="C50" s="36">
        <v>40592</v>
      </c>
      <c r="D50">
        <v>17.576000000000001</v>
      </c>
      <c r="E50" s="36">
        <v>40592</v>
      </c>
      <c r="F50">
        <v>13.5909</v>
      </c>
      <c r="G50" s="38">
        <f t="shared" si="0"/>
        <v>1.2932182563332819</v>
      </c>
    </row>
    <row r="51" spans="3:7" x14ac:dyDescent="0.35">
      <c r="C51" s="36">
        <v>40620</v>
      </c>
      <c r="D51">
        <v>16.295999999999999</v>
      </c>
      <c r="E51" s="36">
        <v>40620</v>
      </c>
      <c r="F51">
        <v>12.722300000000001</v>
      </c>
      <c r="G51" s="38">
        <f t="shared" si="0"/>
        <v>1.2809004661106875</v>
      </c>
    </row>
    <row r="52" spans="3:7" x14ac:dyDescent="0.35">
      <c r="C52" s="36">
        <v>40651</v>
      </c>
      <c r="D52">
        <v>16.172000000000001</v>
      </c>
      <c r="E52" s="36">
        <v>40651</v>
      </c>
      <c r="F52">
        <v>12.757300000000001</v>
      </c>
      <c r="G52" s="38">
        <f t="shared" si="0"/>
        <v>1.2676663557335799</v>
      </c>
    </row>
    <row r="53" spans="3:7" x14ac:dyDescent="0.35">
      <c r="C53" s="36">
        <v>40681</v>
      </c>
      <c r="D53">
        <v>16.053000000000001</v>
      </c>
      <c r="E53" s="36">
        <v>40681</v>
      </c>
      <c r="F53">
        <v>12.794499999999999</v>
      </c>
      <c r="G53" s="38">
        <f t="shared" si="0"/>
        <v>1.2546797452030169</v>
      </c>
    </row>
    <row r="54" spans="3:7" x14ac:dyDescent="0.35">
      <c r="C54" s="36">
        <v>40712</v>
      </c>
      <c r="D54">
        <v>14.920999999999999</v>
      </c>
      <c r="E54" s="36">
        <v>40712</v>
      </c>
      <c r="F54">
        <v>12.017099999999999</v>
      </c>
      <c r="G54" s="38">
        <f t="shared" si="0"/>
        <v>1.2416473192367543</v>
      </c>
    </row>
    <row r="55" spans="3:7" x14ac:dyDescent="0.35">
      <c r="C55" s="36">
        <v>40742</v>
      </c>
      <c r="D55">
        <v>15.43</v>
      </c>
      <c r="E55" s="36">
        <v>40742</v>
      </c>
      <c r="F55">
        <v>12.230399999999999</v>
      </c>
      <c r="G55" s="38">
        <f t="shared" si="0"/>
        <v>1.2616104133961277</v>
      </c>
    </row>
    <row r="56" spans="3:7" x14ac:dyDescent="0.35">
      <c r="C56" s="36">
        <v>40773</v>
      </c>
      <c r="D56">
        <v>13.244999999999999</v>
      </c>
      <c r="E56" s="36">
        <v>40773</v>
      </c>
      <c r="F56">
        <v>10.579499999999999</v>
      </c>
      <c r="G56" s="38">
        <f t="shared" si="0"/>
        <v>1.251949525024812</v>
      </c>
    </row>
    <row r="57" spans="3:7" x14ac:dyDescent="0.35">
      <c r="C57" s="36">
        <v>40804</v>
      </c>
      <c r="D57">
        <v>14.274000000000001</v>
      </c>
      <c r="E57" s="36">
        <v>40804</v>
      </c>
      <c r="F57">
        <v>11.2895</v>
      </c>
      <c r="G57" s="38">
        <f t="shared" si="0"/>
        <v>1.2643606891359227</v>
      </c>
    </row>
    <row r="58" spans="3:7" x14ac:dyDescent="0.35">
      <c r="C58" s="36">
        <v>40834</v>
      </c>
      <c r="D58">
        <v>14.842000000000001</v>
      </c>
      <c r="E58" s="36">
        <v>40834</v>
      </c>
      <c r="F58">
        <v>11.517900000000001</v>
      </c>
      <c r="G58" s="38">
        <f t="shared" si="0"/>
        <v>1.2886029571362834</v>
      </c>
    </row>
    <row r="59" spans="3:7" x14ac:dyDescent="0.35">
      <c r="C59" s="36">
        <v>40865</v>
      </c>
      <c r="D59">
        <v>14.63</v>
      </c>
      <c r="E59" s="36">
        <v>40865</v>
      </c>
      <c r="F59">
        <v>11.4184</v>
      </c>
      <c r="G59" s="38">
        <f t="shared" si="0"/>
        <v>1.2812653261402649</v>
      </c>
    </row>
    <row r="60" spans="3:7" x14ac:dyDescent="0.35">
      <c r="C60" s="36">
        <v>40895</v>
      </c>
      <c r="D60">
        <v>15.079000000000001</v>
      </c>
      <c r="E60" s="36">
        <v>40895</v>
      </c>
      <c r="F60">
        <v>11.4419</v>
      </c>
      <c r="G60" s="38">
        <f t="shared" si="0"/>
        <v>1.3178755276658598</v>
      </c>
    </row>
    <row r="61" spans="3:7" x14ac:dyDescent="0.35">
      <c r="C61" s="36">
        <v>40926</v>
      </c>
      <c r="D61">
        <v>15.662000000000001</v>
      </c>
      <c r="E61" s="36">
        <v>40926</v>
      </c>
      <c r="F61">
        <v>12.3116</v>
      </c>
      <c r="G61" s="38">
        <f t="shared" si="0"/>
        <v>1.2721335975827675</v>
      </c>
    </row>
    <row r="62" spans="3:7" x14ac:dyDescent="0.35">
      <c r="C62" s="36">
        <v>40957</v>
      </c>
      <c r="D62">
        <v>15.617000000000001</v>
      </c>
      <c r="E62" s="36">
        <v>40957</v>
      </c>
      <c r="F62">
        <v>12.702500000000001</v>
      </c>
      <c r="G62" s="38">
        <f t="shared" si="0"/>
        <v>1.2294430230269633</v>
      </c>
    </row>
    <row r="63" spans="3:7" x14ac:dyDescent="0.35">
      <c r="C63" s="36">
        <v>40986</v>
      </c>
      <c r="D63">
        <v>15.654999999999999</v>
      </c>
      <c r="E63" s="36">
        <v>40986</v>
      </c>
      <c r="F63">
        <v>12.9802</v>
      </c>
      <c r="G63" s="38">
        <f t="shared" si="0"/>
        <v>1.2060677031170552</v>
      </c>
    </row>
    <row r="64" spans="3:7" x14ac:dyDescent="0.35">
      <c r="C64" s="36">
        <v>41017</v>
      </c>
      <c r="D64">
        <v>15.824</v>
      </c>
      <c r="E64" s="36">
        <v>41017</v>
      </c>
      <c r="F64">
        <v>12.619299999999999</v>
      </c>
      <c r="G64" s="38">
        <f t="shared" si="0"/>
        <v>1.2539522794449771</v>
      </c>
    </row>
    <row r="65" spans="3:7" x14ac:dyDescent="0.35">
      <c r="C65" s="36">
        <v>41047</v>
      </c>
      <c r="D65">
        <v>14.500999999999999</v>
      </c>
      <c r="E65" s="36">
        <v>41047</v>
      </c>
      <c r="F65">
        <v>11.682499999999999</v>
      </c>
      <c r="G65" s="38">
        <f t="shared" si="0"/>
        <v>1.241258292317569</v>
      </c>
    </row>
    <row r="66" spans="3:7" x14ac:dyDescent="0.35">
      <c r="C66" s="36">
        <v>41078</v>
      </c>
      <c r="D66">
        <v>15.081</v>
      </c>
      <c r="E66" s="36">
        <v>41078</v>
      </c>
      <c r="F66">
        <v>12.1271</v>
      </c>
      <c r="G66" s="38">
        <f t="shared" si="0"/>
        <v>1.2435784317767644</v>
      </c>
    </row>
    <row r="67" spans="3:7" x14ac:dyDescent="0.35">
      <c r="C67" s="36">
        <v>41108</v>
      </c>
      <c r="D67">
        <v>15.417</v>
      </c>
      <c r="E67" s="36">
        <v>41108</v>
      </c>
      <c r="F67">
        <v>12.458600000000001</v>
      </c>
      <c r="G67" s="38">
        <f t="shared" si="0"/>
        <v>1.23745846242756</v>
      </c>
    </row>
    <row r="68" spans="3:7" x14ac:dyDescent="0.35">
      <c r="C68" s="36">
        <v>41139</v>
      </c>
      <c r="D68">
        <v>15.343999999999999</v>
      </c>
      <c r="E68" s="36">
        <v>41139</v>
      </c>
      <c r="F68">
        <v>12.753</v>
      </c>
      <c r="G68" s="38">
        <f t="shared" si="0"/>
        <v>1.2031678820669647</v>
      </c>
    </row>
    <row r="69" spans="3:7" x14ac:dyDescent="0.35">
      <c r="C69" s="36">
        <v>41170</v>
      </c>
      <c r="D69">
        <v>14.622</v>
      </c>
      <c r="E69" s="36">
        <v>41170</v>
      </c>
      <c r="F69">
        <v>13.0832</v>
      </c>
      <c r="G69" s="38">
        <f t="shared" ref="G69:G124" si="1">IFERROR(D69/F69,"")</f>
        <v>1.1176164852635442</v>
      </c>
    </row>
    <row r="70" spans="3:7" x14ac:dyDescent="0.35">
      <c r="C70" s="36">
        <v>41200</v>
      </c>
      <c r="D70">
        <v>14.56</v>
      </c>
      <c r="E70" s="36">
        <v>41200</v>
      </c>
      <c r="F70">
        <v>13.006</v>
      </c>
      <c r="G70" s="38">
        <f t="shared" si="1"/>
        <v>1.1194833153928956</v>
      </c>
    </row>
    <row r="71" spans="3:7" x14ac:dyDescent="0.35">
      <c r="C71" s="36">
        <v>41231</v>
      </c>
      <c r="D71">
        <v>13.789</v>
      </c>
      <c r="E71" s="36">
        <v>41231</v>
      </c>
      <c r="F71">
        <v>12.2067</v>
      </c>
      <c r="G71" s="38">
        <f t="shared" si="1"/>
        <v>1.1296255335184775</v>
      </c>
    </row>
    <row r="72" spans="3:7" x14ac:dyDescent="0.35">
      <c r="C72" s="36">
        <v>41261</v>
      </c>
      <c r="D72">
        <v>14.641999999999999</v>
      </c>
      <c r="E72" s="36">
        <v>41261</v>
      </c>
      <c r="F72">
        <v>12.915800000000001</v>
      </c>
      <c r="G72" s="38">
        <f t="shared" si="1"/>
        <v>1.1336502578237506</v>
      </c>
    </row>
    <row r="73" spans="3:7" x14ac:dyDescent="0.35">
      <c r="C73" s="36">
        <v>41292</v>
      </c>
      <c r="D73">
        <v>15.516999999999999</v>
      </c>
      <c r="E73" s="36">
        <v>41292</v>
      </c>
      <c r="F73">
        <v>13.1502</v>
      </c>
      <c r="G73" s="38">
        <f t="shared" si="1"/>
        <v>1.1799820535048897</v>
      </c>
    </row>
    <row r="74" spans="3:7" x14ac:dyDescent="0.35">
      <c r="C74" s="36">
        <v>41323</v>
      </c>
      <c r="D74">
        <v>16.399999999999999</v>
      </c>
      <c r="E74" s="36">
        <v>41323</v>
      </c>
      <c r="F74">
        <v>13.3742</v>
      </c>
      <c r="G74" s="38">
        <f t="shared" si="1"/>
        <v>1.226241569589209</v>
      </c>
    </row>
    <row r="75" spans="3:7" x14ac:dyDescent="0.35">
      <c r="C75" s="36">
        <v>41351</v>
      </c>
      <c r="D75">
        <v>16.579999999999998</v>
      </c>
      <c r="E75" s="36">
        <v>41351</v>
      </c>
      <c r="F75">
        <v>13.601900000000001</v>
      </c>
      <c r="G75" s="38">
        <f t="shared" si="1"/>
        <v>1.2189473529433386</v>
      </c>
    </row>
    <row r="76" spans="3:7" x14ac:dyDescent="0.35">
      <c r="C76" s="36">
        <v>41382</v>
      </c>
      <c r="D76">
        <v>15.827</v>
      </c>
      <c r="E76" s="36">
        <v>41382</v>
      </c>
      <c r="F76">
        <v>13.415800000000001</v>
      </c>
      <c r="G76" s="38">
        <f t="shared" si="1"/>
        <v>1.1797283799698861</v>
      </c>
    </row>
    <row r="77" spans="3:7" x14ac:dyDescent="0.35">
      <c r="C77" s="36">
        <v>41412</v>
      </c>
      <c r="D77">
        <v>16.887</v>
      </c>
      <c r="E77" s="36">
        <v>41412</v>
      </c>
      <c r="F77">
        <v>14.472</v>
      </c>
      <c r="G77" s="38">
        <f t="shared" si="1"/>
        <v>1.1668739635157546</v>
      </c>
    </row>
    <row r="78" spans="3:7" x14ac:dyDescent="0.35">
      <c r="C78" s="36">
        <v>41443</v>
      </c>
      <c r="D78">
        <v>16.466999999999999</v>
      </c>
      <c r="E78" s="36">
        <v>41443</v>
      </c>
      <c r="F78">
        <v>14.2</v>
      </c>
      <c r="G78" s="38">
        <f t="shared" si="1"/>
        <v>1.1596478873239435</v>
      </c>
    </row>
    <row r="79" spans="3:7" x14ac:dyDescent="0.35">
      <c r="C79" s="36">
        <v>41473</v>
      </c>
      <c r="D79">
        <v>16.992999999999999</v>
      </c>
      <c r="E79" s="36">
        <v>41473</v>
      </c>
      <c r="F79">
        <v>14.405100000000001</v>
      </c>
      <c r="G79" s="38">
        <f t="shared" si="1"/>
        <v>1.1796516511513282</v>
      </c>
    </row>
    <row r="80" spans="3:7" x14ac:dyDescent="0.35">
      <c r="C80" s="36">
        <v>41504</v>
      </c>
      <c r="D80">
        <v>16.565000000000001</v>
      </c>
      <c r="E80" s="36">
        <v>41504</v>
      </c>
      <c r="F80">
        <v>14.068199999999999</v>
      </c>
      <c r="G80" s="38">
        <f t="shared" si="1"/>
        <v>1.1774782843576295</v>
      </c>
    </row>
    <row r="81" spans="3:7" x14ac:dyDescent="0.35">
      <c r="C81" s="36">
        <v>41535</v>
      </c>
      <c r="D81">
        <v>17.297000000000001</v>
      </c>
      <c r="E81" s="36">
        <v>41535</v>
      </c>
      <c r="F81">
        <v>14.513299999999999</v>
      </c>
      <c r="G81" s="38">
        <f t="shared" si="1"/>
        <v>1.1918033803476813</v>
      </c>
    </row>
    <row r="82" spans="3:7" x14ac:dyDescent="0.35">
      <c r="C82" s="36">
        <v>41565</v>
      </c>
      <c r="D82">
        <v>17.486999999999998</v>
      </c>
      <c r="E82" s="36">
        <v>41565</v>
      </c>
      <c r="F82">
        <v>14.664099999999999</v>
      </c>
      <c r="G82" s="38">
        <f t="shared" si="1"/>
        <v>1.1925041427704393</v>
      </c>
    </row>
    <row r="83" spans="3:7" x14ac:dyDescent="0.35">
      <c r="C83" s="36">
        <v>41596</v>
      </c>
      <c r="D83">
        <v>18.8</v>
      </c>
      <c r="E83" s="36">
        <v>41596</v>
      </c>
      <c r="F83">
        <v>15.0075</v>
      </c>
      <c r="G83" s="38">
        <f t="shared" si="1"/>
        <v>1.2527069798434116</v>
      </c>
    </row>
    <row r="84" spans="3:7" x14ac:dyDescent="0.35">
      <c r="C84" s="36">
        <v>41626</v>
      </c>
      <c r="D84">
        <v>18.914999999999999</v>
      </c>
      <c r="E84" s="36">
        <v>41626</v>
      </c>
      <c r="F84">
        <v>15.067299999999999</v>
      </c>
      <c r="G84" s="38">
        <f t="shared" si="1"/>
        <v>1.2553675841059779</v>
      </c>
    </row>
    <row r="85" spans="3:7" x14ac:dyDescent="0.35">
      <c r="C85" s="36">
        <v>41657</v>
      </c>
      <c r="D85">
        <v>18.350000000000001</v>
      </c>
      <c r="E85" s="36">
        <v>41657</v>
      </c>
      <c r="F85">
        <v>15.2811</v>
      </c>
      <c r="G85" s="38">
        <f t="shared" si="1"/>
        <v>1.200829783196236</v>
      </c>
    </row>
    <row r="86" spans="3:7" x14ac:dyDescent="0.35">
      <c r="C86" s="36">
        <v>41688</v>
      </c>
      <c r="D86">
        <v>18.114999999999998</v>
      </c>
      <c r="E86" s="36">
        <v>41688</v>
      </c>
      <c r="F86">
        <v>15.2798</v>
      </c>
      <c r="G86" s="38">
        <f t="shared" si="1"/>
        <v>1.1855521669131794</v>
      </c>
    </row>
    <row r="87" spans="3:7" x14ac:dyDescent="0.35">
      <c r="C87" s="36">
        <v>41716</v>
      </c>
      <c r="D87">
        <v>18.123000000000001</v>
      </c>
      <c r="E87" s="36">
        <v>41716</v>
      </c>
      <c r="F87">
        <v>15.444599999999999</v>
      </c>
      <c r="G87" s="38">
        <f t="shared" si="1"/>
        <v>1.1734198360592052</v>
      </c>
    </row>
    <row r="88" spans="3:7" x14ac:dyDescent="0.35">
      <c r="C88" s="36">
        <v>41747</v>
      </c>
      <c r="D88">
        <v>18.100000000000001</v>
      </c>
      <c r="E88" s="36">
        <v>41747</v>
      </c>
      <c r="F88">
        <v>15.3116</v>
      </c>
      <c r="G88" s="38">
        <f t="shared" si="1"/>
        <v>1.182110295462264</v>
      </c>
    </row>
    <row r="89" spans="3:7" x14ac:dyDescent="0.35">
      <c r="C89" s="36">
        <v>41777</v>
      </c>
      <c r="D89">
        <v>18.809000000000001</v>
      </c>
      <c r="E89" s="36">
        <v>41777</v>
      </c>
      <c r="F89">
        <v>15.177899999999999</v>
      </c>
      <c r="G89" s="38">
        <f t="shared" si="1"/>
        <v>1.2392359944392835</v>
      </c>
    </row>
    <row r="90" spans="3:7" x14ac:dyDescent="0.35">
      <c r="C90" s="36">
        <v>41808</v>
      </c>
      <c r="D90">
        <v>18.809999999999999</v>
      </c>
      <c r="E90" s="36">
        <v>41808</v>
      </c>
      <c r="F90">
        <v>15.680899999999999</v>
      </c>
      <c r="G90" s="38">
        <f t="shared" si="1"/>
        <v>1.1995484953032032</v>
      </c>
    </row>
    <row r="91" spans="3:7" x14ac:dyDescent="0.35">
      <c r="C91" s="36">
        <v>41838</v>
      </c>
      <c r="D91">
        <v>18.809999999999999</v>
      </c>
      <c r="E91" s="36">
        <v>41838</v>
      </c>
      <c r="F91">
        <v>15.632400000000001</v>
      </c>
      <c r="G91" s="38">
        <f t="shared" si="1"/>
        <v>1.2032701312658325</v>
      </c>
    </row>
    <row r="92" spans="3:7" x14ac:dyDescent="0.35">
      <c r="C92" s="36">
        <v>41869</v>
      </c>
      <c r="D92">
        <v>17.931000000000001</v>
      </c>
      <c r="E92" s="36">
        <v>41869</v>
      </c>
      <c r="F92">
        <v>15.434699999999999</v>
      </c>
      <c r="G92" s="38">
        <f t="shared" si="1"/>
        <v>1.1617329782891797</v>
      </c>
    </row>
    <row r="93" spans="3:7" x14ac:dyDescent="0.35">
      <c r="C93" s="36">
        <v>41900</v>
      </c>
      <c r="D93">
        <v>18.068000000000001</v>
      </c>
      <c r="E93" s="36">
        <v>41900</v>
      </c>
      <c r="F93">
        <v>15.6258</v>
      </c>
      <c r="G93" s="38">
        <f t="shared" si="1"/>
        <v>1.1562927978087523</v>
      </c>
    </row>
    <row r="94" spans="3:7" x14ac:dyDescent="0.35">
      <c r="C94" s="36">
        <v>41930</v>
      </c>
      <c r="D94">
        <v>17.5</v>
      </c>
      <c r="E94" s="36">
        <v>41930</v>
      </c>
      <c r="F94">
        <v>14.7119</v>
      </c>
      <c r="G94" s="38">
        <f t="shared" si="1"/>
        <v>1.1895132511776181</v>
      </c>
    </row>
    <row r="95" spans="3:7" x14ac:dyDescent="0.35">
      <c r="C95" s="36">
        <v>41961</v>
      </c>
      <c r="D95">
        <v>19.088000000000001</v>
      </c>
      <c r="E95" s="36">
        <v>41961</v>
      </c>
      <c r="F95">
        <v>16.077300000000001</v>
      </c>
      <c r="G95" s="38">
        <f t="shared" si="1"/>
        <v>1.1872640306519129</v>
      </c>
    </row>
    <row r="96" spans="3:7" x14ac:dyDescent="0.35">
      <c r="C96" s="36">
        <v>41991</v>
      </c>
      <c r="D96">
        <v>19.785</v>
      </c>
      <c r="E96" s="36">
        <v>41991</v>
      </c>
      <c r="F96">
        <v>16.406300000000002</v>
      </c>
      <c r="G96" s="38">
        <f t="shared" si="1"/>
        <v>1.2059391818996359</v>
      </c>
    </row>
    <row r="97" spans="3:7" x14ac:dyDescent="0.35">
      <c r="C97" s="36">
        <v>42022</v>
      </c>
      <c r="D97">
        <v>19.484000000000002</v>
      </c>
      <c r="E97" s="36">
        <v>42022</v>
      </c>
      <c r="F97">
        <v>16.306699999999999</v>
      </c>
      <c r="G97" s="38">
        <f t="shared" si="1"/>
        <v>1.1948462901752042</v>
      </c>
    </row>
    <row r="98" spans="3:7" x14ac:dyDescent="0.35">
      <c r="C98" s="36">
        <v>42053</v>
      </c>
      <c r="D98">
        <v>19.550999999999998</v>
      </c>
      <c r="E98" s="36">
        <v>42053</v>
      </c>
      <c r="F98">
        <v>17.235800000000001</v>
      </c>
      <c r="G98" s="38">
        <f t="shared" si="1"/>
        <v>1.1343250675918726</v>
      </c>
    </row>
    <row r="99" spans="3:7" x14ac:dyDescent="0.35">
      <c r="C99" s="36">
        <v>42081</v>
      </c>
      <c r="D99">
        <v>18.974</v>
      </c>
      <c r="E99" s="36">
        <v>42081</v>
      </c>
      <c r="F99">
        <v>17.185099999999998</v>
      </c>
      <c r="G99" s="38">
        <f t="shared" si="1"/>
        <v>1.1040959901309857</v>
      </c>
    </row>
    <row r="100" spans="3:7" x14ac:dyDescent="0.35">
      <c r="C100" s="36">
        <v>42112</v>
      </c>
      <c r="D100">
        <v>17.936</v>
      </c>
      <c r="E100" s="36">
        <v>42112</v>
      </c>
      <c r="F100">
        <v>16.9329</v>
      </c>
      <c r="G100" s="38">
        <f t="shared" si="1"/>
        <v>1.0592397049530795</v>
      </c>
    </row>
    <row r="101" spans="3:7" x14ac:dyDescent="0.35">
      <c r="C101" s="36">
        <v>42142</v>
      </c>
      <c r="D101">
        <v>18.888000000000002</v>
      </c>
      <c r="E101" s="36">
        <v>42142</v>
      </c>
      <c r="F101">
        <v>17.132100000000001</v>
      </c>
      <c r="G101" s="38">
        <f t="shared" si="1"/>
        <v>1.1024918136130422</v>
      </c>
    </row>
    <row r="102" spans="3:7" x14ac:dyDescent="0.35">
      <c r="C102" s="36">
        <v>42173</v>
      </c>
      <c r="D102">
        <v>18.62</v>
      </c>
      <c r="E102" s="36">
        <v>42173</v>
      </c>
      <c r="F102">
        <v>16.957599999999999</v>
      </c>
      <c r="G102" s="38">
        <f t="shared" si="1"/>
        <v>1.0980327404821437</v>
      </c>
    </row>
    <row r="103" spans="3:7" x14ac:dyDescent="0.35">
      <c r="C103" s="36">
        <v>42203</v>
      </c>
      <c r="D103">
        <v>17.806000000000001</v>
      </c>
      <c r="E103" s="36">
        <v>42203</v>
      </c>
      <c r="F103">
        <v>16.924399999999999</v>
      </c>
      <c r="G103" s="38">
        <f t="shared" si="1"/>
        <v>1.0520904729266622</v>
      </c>
    </row>
    <row r="104" spans="3:7" x14ac:dyDescent="0.35">
      <c r="C104" s="36">
        <v>42234</v>
      </c>
      <c r="D104">
        <v>18.367999999999999</v>
      </c>
      <c r="E104" s="36">
        <v>42234</v>
      </c>
      <c r="F104">
        <v>16.650500000000001</v>
      </c>
      <c r="G104" s="38">
        <f t="shared" si="1"/>
        <v>1.1031500555538871</v>
      </c>
    </row>
    <row r="105" spans="3:7" x14ac:dyDescent="0.35">
      <c r="C105" s="36">
        <v>42265</v>
      </c>
      <c r="D105">
        <v>17.428000000000001</v>
      </c>
      <c r="E105" s="36">
        <v>42265</v>
      </c>
      <c r="F105">
        <v>15.5251</v>
      </c>
      <c r="G105" s="38">
        <f t="shared" si="1"/>
        <v>1.1225692588131477</v>
      </c>
    </row>
    <row r="106" spans="3:7" x14ac:dyDescent="0.35">
      <c r="C106" s="36">
        <v>42295</v>
      </c>
      <c r="D106">
        <v>18.271999999999998</v>
      </c>
      <c r="E106" s="36">
        <v>42295</v>
      </c>
      <c r="F106">
        <v>16.2395</v>
      </c>
      <c r="G106" s="38">
        <f t="shared" si="1"/>
        <v>1.1251577942670647</v>
      </c>
    </row>
    <row r="107" spans="3:7" x14ac:dyDescent="0.35">
      <c r="C107" s="36">
        <v>42326</v>
      </c>
      <c r="D107">
        <v>18.148</v>
      </c>
      <c r="E107" s="36">
        <v>42326</v>
      </c>
      <c r="F107">
        <v>16.581199999999999</v>
      </c>
      <c r="G107" s="38">
        <f t="shared" si="1"/>
        <v>1.0944925578365861</v>
      </c>
    </row>
    <row r="108" spans="3:7" x14ac:dyDescent="0.35">
      <c r="C108" s="36">
        <v>42356</v>
      </c>
      <c r="D108">
        <v>17.033999999999999</v>
      </c>
      <c r="E108" s="36">
        <v>42356</v>
      </c>
      <c r="F108">
        <v>15.964499999999999</v>
      </c>
      <c r="G108" s="38">
        <f t="shared" si="1"/>
        <v>1.0669923893639011</v>
      </c>
    </row>
    <row r="109" spans="3:7" x14ac:dyDescent="0.35">
      <c r="C109" s="36">
        <v>42387</v>
      </c>
      <c r="D109">
        <v>15.58</v>
      </c>
      <c r="E109" s="36">
        <v>42387</v>
      </c>
      <c r="F109">
        <v>15.060499999999999</v>
      </c>
      <c r="G109" s="38">
        <f t="shared" si="1"/>
        <v>1.0344942066996448</v>
      </c>
    </row>
    <row r="110" spans="3:7" x14ac:dyDescent="0.35">
      <c r="C110" s="36">
        <v>42418</v>
      </c>
      <c r="D110">
        <v>16.695</v>
      </c>
      <c r="E110" s="36">
        <v>42418</v>
      </c>
      <c r="F110">
        <v>15.581099999999999</v>
      </c>
      <c r="G110" s="38">
        <f t="shared" si="1"/>
        <v>1.071490459595279</v>
      </c>
    </row>
    <row r="111" spans="3:7" x14ac:dyDescent="0.35">
      <c r="C111" s="36">
        <v>42447</v>
      </c>
      <c r="D111">
        <v>17.878</v>
      </c>
      <c r="E111" s="36">
        <v>42447</v>
      </c>
      <c r="F111">
        <v>16.694800000000001</v>
      </c>
      <c r="G111" s="38">
        <f t="shared" si="1"/>
        <v>1.0708723674437548</v>
      </c>
    </row>
    <row r="112" spans="3:7" x14ac:dyDescent="0.35">
      <c r="C112" s="36">
        <v>42478</v>
      </c>
      <c r="D112">
        <v>17.954999999999998</v>
      </c>
      <c r="E112" s="36">
        <v>42478</v>
      </c>
      <c r="F112">
        <v>16.988499999999998</v>
      </c>
      <c r="G112" s="38">
        <f t="shared" si="1"/>
        <v>1.0568914265532565</v>
      </c>
    </row>
    <row r="113" spans="3:7" x14ac:dyDescent="0.35">
      <c r="C113" s="36">
        <v>42508</v>
      </c>
      <c r="D113">
        <v>16.969000000000001</v>
      </c>
      <c r="E113" s="36">
        <v>42508</v>
      </c>
      <c r="F113">
        <v>16.4923</v>
      </c>
      <c r="G113" s="38">
        <f t="shared" si="1"/>
        <v>1.0289043978098871</v>
      </c>
    </row>
    <row r="114" spans="3:7" x14ac:dyDescent="0.35">
      <c r="C114" s="36">
        <v>42539</v>
      </c>
      <c r="D114">
        <v>17.491</v>
      </c>
      <c r="E114" s="36">
        <v>42539</v>
      </c>
      <c r="F114">
        <v>16.516300000000001</v>
      </c>
      <c r="G114" s="38">
        <f t="shared" si="1"/>
        <v>1.0590144281709584</v>
      </c>
    </row>
    <row r="115" spans="3:7" x14ac:dyDescent="0.35">
      <c r="C115" s="36">
        <v>42569</v>
      </c>
      <c r="D115">
        <v>18.367999999999999</v>
      </c>
      <c r="E115" s="36">
        <v>42569</v>
      </c>
      <c r="F115">
        <v>17.180599999999998</v>
      </c>
      <c r="G115" s="38">
        <f t="shared" si="1"/>
        <v>1.0691128365714817</v>
      </c>
    </row>
    <row r="116" spans="3:7" x14ac:dyDescent="0.35">
      <c r="C116" s="36">
        <v>42600</v>
      </c>
      <c r="D116">
        <v>18.265999999999998</v>
      </c>
      <c r="E116" s="36">
        <v>42600</v>
      </c>
      <c r="F116">
        <v>17.2105</v>
      </c>
      <c r="G116" s="38">
        <f t="shared" si="1"/>
        <v>1.0613288399523546</v>
      </c>
    </row>
    <row r="117" spans="3:7" x14ac:dyDescent="0.35">
      <c r="C117" s="36">
        <v>42631</v>
      </c>
      <c r="D117">
        <v>17.573</v>
      </c>
      <c r="E117" s="36">
        <v>42631</v>
      </c>
      <c r="F117">
        <v>16.723700000000001</v>
      </c>
      <c r="G117" s="38">
        <f t="shared" si="1"/>
        <v>1.05078421641144</v>
      </c>
    </row>
    <row r="118" spans="3:7" x14ac:dyDescent="0.35">
      <c r="C118" s="36">
        <v>42661</v>
      </c>
      <c r="D118">
        <v>17.718</v>
      </c>
      <c r="E118" s="36">
        <v>42661</v>
      </c>
      <c r="F118">
        <v>16.607600000000001</v>
      </c>
      <c r="G118" s="38">
        <f t="shared" si="1"/>
        <v>1.0668609552253185</v>
      </c>
    </row>
    <row r="119" spans="3:7" x14ac:dyDescent="0.35">
      <c r="C119" s="36">
        <v>42692</v>
      </c>
      <c r="D119">
        <v>18.596</v>
      </c>
      <c r="E119" s="36">
        <v>42692</v>
      </c>
      <c r="F119">
        <v>16.8291</v>
      </c>
      <c r="G119" s="38">
        <f t="shared" si="1"/>
        <v>1.1049907600525279</v>
      </c>
    </row>
    <row r="120" spans="3:7" x14ac:dyDescent="0.35">
      <c r="C120" s="36">
        <v>42722</v>
      </c>
      <c r="D120">
        <v>18.824999999999999</v>
      </c>
      <c r="E120" s="36">
        <v>42722</v>
      </c>
      <c r="F120">
        <v>17.235800000000001</v>
      </c>
      <c r="G120" s="38">
        <f t="shared" si="1"/>
        <v>1.0922034370322236</v>
      </c>
    </row>
    <row r="121" spans="3:7" x14ac:dyDescent="0.35">
      <c r="C121" s="36">
        <v>42753</v>
      </c>
      <c r="D121">
        <v>18.524999999999999</v>
      </c>
      <c r="E121" s="36">
        <v>42753</v>
      </c>
      <c r="F121">
        <v>17.174900000000001</v>
      </c>
      <c r="G121" s="38">
        <f t="shared" si="1"/>
        <v>1.0786089001973809</v>
      </c>
    </row>
    <row r="122" spans="3:7" x14ac:dyDescent="0.35">
      <c r="C122" s="36">
        <v>42784</v>
      </c>
      <c r="D122">
        <v>17.748999999999999</v>
      </c>
      <c r="E122" s="36">
        <v>42784</v>
      </c>
      <c r="F122">
        <v>17.723700000000001</v>
      </c>
      <c r="G122" s="38">
        <f t="shared" si="1"/>
        <v>1.001427467176718</v>
      </c>
    </row>
    <row r="123" spans="3:7" x14ac:dyDescent="0.35">
      <c r="C123" s="36">
        <v>42812</v>
      </c>
      <c r="D123">
        <v>17.853000000000002</v>
      </c>
      <c r="E123" s="36">
        <v>42812</v>
      </c>
      <c r="F123">
        <v>17.826999999999998</v>
      </c>
      <c r="G123" s="38">
        <f t="shared" si="1"/>
        <v>1.0014584618836597</v>
      </c>
    </row>
    <row r="124" spans="3:7" x14ac:dyDescent="0.35">
      <c r="C124" s="36">
        <v>42843</v>
      </c>
      <c r="D124">
        <v>17.032</v>
      </c>
      <c r="E124" s="36">
        <v>42843</v>
      </c>
      <c r="F124">
        <v>17.417300000000001</v>
      </c>
      <c r="G124" s="38">
        <f t="shared" si="1"/>
        <v>0.97787831638658107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 Table - Relative PE</vt:lpstr>
      <vt:lpstr>Fields</vt:lpstr>
      <vt:lpstr>PE Proof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Valentine</dc:creator>
  <cp:lastModifiedBy>James Valentine</cp:lastModifiedBy>
  <dcterms:created xsi:type="dcterms:W3CDTF">2017-02-02T16:02:00Z</dcterms:created>
  <dcterms:modified xsi:type="dcterms:W3CDTF">2017-04-19T21:40:50Z</dcterms:modified>
</cp:coreProperties>
</file>