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elar\Documents\AnalystSolutions\CONTENT\4 MASR\1 Target Realistic Price - SHARE\1 Select Valuation Method (Valuation Methodologies)\"/>
    </mc:Choice>
  </mc:AlternateContent>
  <xr:revisionPtr revIDLastSave="0" documentId="10_ncr:8100000_{EB248078-2FF9-4BE7-BF6F-2B1EFB643473}" xr6:coauthVersionLast="34" xr6:coauthVersionMax="34" xr10:uidLastSave="{00000000-0000-0000-0000-000000000000}"/>
  <bookViews>
    <workbookView xWindow="0" yWindow="0" windowWidth="28800" windowHeight="11657" tabRatio="584" xr2:uid="{00000000-000D-0000-FFFF-FFFF00000000}"/>
  </bookViews>
  <sheets>
    <sheet name="Compute Relative PE - Manually" sheetId="5" r:id="rId1"/>
    <sheet name="Comp Table - Relative PE" sheetId="1" r:id="rId2"/>
  </sheets>
  <definedNames>
    <definedName name="_xlnm._FilterDatabase" localSheetId="1" hidden="1">'Comp Table - Relative PE'!$A$16:$AY$33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  <c r="D7" i="1"/>
  <c r="E7" i="1" s="1"/>
  <c r="D4" i="1"/>
  <c r="B8" i="1"/>
  <c r="C8" i="1"/>
  <c r="AY20" i="1"/>
  <c r="AW20" i="1"/>
  <c r="O20" i="1"/>
  <c r="Z20" i="1"/>
  <c r="AV20" i="1"/>
  <c r="M20" i="1"/>
  <c r="AB20" i="1"/>
  <c r="Q20" i="1"/>
  <c r="P20" i="1"/>
  <c r="AU20" i="1"/>
  <c r="G20" i="1"/>
  <c r="E20" i="1"/>
  <c r="AP20" i="1" a="1"/>
  <c r="AC20" i="1"/>
  <c r="T20" i="1"/>
  <c r="F20" i="1"/>
  <c r="S20" i="1"/>
  <c r="B20" i="1"/>
  <c r="C20" i="1"/>
  <c r="AA20" i="1"/>
  <c r="R20" i="1"/>
  <c r="D20" i="1"/>
  <c r="C7" i="1"/>
  <c r="C6" i="1"/>
  <c r="C5" i="1"/>
  <c r="B6" i="1"/>
  <c r="B7" i="1"/>
  <c r="B5" i="1"/>
  <c r="AP19" i="1" a="1"/>
  <c r="AP18" i="1" a="1"/>
  <c r="AP17" i="1" a="1"/>
  <c r="AA19" i="1"/>
  <c r="AU17" i="1"/>
  <c r="AV18" i="1"/>
  <c r="R19" i="1"/>
  <c r="AU19" i="1"/>
  <c r="AV19" i="1"/>
  <c r="AW18" i="1"/>
  <c r="AW17" i="1"/>
  <c r="AU18" i="1"/>
  <c r="AA18" i="1"/>
  <c r="AV17" i="1"/>
  <c r="AA17" i="1"/>
  <c r="R18" i="1"/>
  <c r="R17" i="1"/>
  <c r="AA13" i="1"/>
  <c r="AW19" i="1"/>
  <c r="D8" i="1" l="1"/>
  <c r="E8" i="1" s="1"/>
  <c r="Y20" i="1"/>
  <c r="AP20" i="1"/>
  <c r="X20" i="1"/>
  <c r="V20" i="1"/>
  <c r="W20" i="1"/>
  <c r="AD20" i="1" s="1"/>
  <c r="D6" i="1"/>
  <c r="E6" i="1" s="1"/>
  <c r="D5" i="1"/>
  <c r="E5" i="1" s="1"/>
  <c r="AP18" i="1"/>
  <c r="AP19" i="1"/>
  <c r="AP17" i="1"/>
  <c r="AN16" i="1"/>
  <c r="AO16" i="1"/>
  <c r="AM16" i="1"/>
  <c r="E13" i="1"/>
  <c r="D13" i="1"/>
  <c r="C13" i="1"/>
  <c r="AE20" i="1" l="1"/>
  <c r="AG20" i="1"/>
  <c r="AJ20" i="1"/>
  <c r="AM20" i="1" s="1"/>
  <c r="AQ20" i="1" s="1"/>
  <c r="AK20" i="1"/>
  <c r="AN20" i="1" s="1"/>
  <c r="AR20" i="1" s="1"/>
  <c r="AF20" i="1"/>
  <c r="AH20" i="1"/>
  <c r="AL20" i="1"/>
  <c r="AO20" i="1" s="1"/>
  <c r="AS20" i="1" s="1"/>
  <c r="AJ13" i="1"/>
  <c r="C17" i="1"/>
  <c r="T18" i="1"/>
  <c r="O18" i="1"/>
  <c r="AB19" i="1"/>
  <c r="AY19" i="1"/>
  <c r="M19" i="1"/>
  <c r="Z19" i="1"/>
  <c r="T19" i="1"/>
  <c r="AC19" i="1"/>
  <c r="O17" i="1"/>
  <c r="P19" i="1"/>
  <c r="S17" i="1"/>
  <c r="T17" i="1"/>
  <c r="Q19" i="1"/>
  <c r="AB18" i="1"/>
  <c r="M17" i="1"/>
  <c r="D17" i="1"/>
  <c r="AC18" i="1"/>
  <c r="Z17" i="1"/>
  <c r="Z18" i="1"/>
  <c r="Q18" i="1"/>
  <c r="AY17" i="1"/>
  <c r="E19" i="1"/>
  <c r="D19" i="1"/>
  <c r="S18" i="1"/>
  <c r="E18" i="1"/>
  <c r="G18" i="1"/>
  <c r="F17" i="1"/>
  <c r="Q17" i="1"/>
  <c r="G17" i="1"/>
  <c r="M18" i="1"/>
  <c r="P17" i="1"/>
  <c r="G19" i="1"/>
  <c r="C19" i="1"/>
  <c r="F18" i="1"/>
  <c r="B19" i="1"/>
  <c r="B18" i="1"/>
  <c r="B17" i="1"/>
  <c r="C18" i="1"/>
  <c r="AC17" i="1"/>
  <c r="F19" i="1"/>
  <c r="D18" i="1"/>
  <c r="S19" i="1"/>
  <c r="AY18" i="1"/>
  <c r="AB17" i="1"/>
  <c r="E17" i="1"/>
  <c r="P18" i="1"/>
  <c r="O19" i="1"/>
  <c r="Y19" i="1" l="1"/>
  <c r="AL19" i="1" s="1"/>
  <c r="AO19" i="1" s="1"/>
  <c r="AS19" i="1" s="1"/>
  <c r="X18" i="1"/>
  <c r="AK18" i="1" s="1"/>
  <c r="AN18" i="1" s="1"/>
  <c r="AR18" i="1" s="1"/>
  <c r="X19" i="1"/>
  <c r="AK19" i="1" s="1"/>
  <c r="AN19" i="1" s="1"/>
  <c r="AR19" i="1" s="1"/>
  <c r="Y18" i="1"/>
  <c r="Y17" i="1"/>
  <c r="V19" i="1"/>
  <c r="X17" i="1"/>
  <c r="V18" i="1"/>
  <c r="V17" i="1"/>
  <c r="W18" i="1" l="1"/>
  <c r="AJ18" i="1" s="1"/>
  <c r="AM18" i="1" s="1"/>
  <c r="AQ18" i="1" s="1"/>
  <c r="W19" i="1"/>
  <c r="AJ19" i="1" s="1"/>
  <c r="AM19" i="1" s="1"/>
  <c r="AQ19" i="1" s="1"/>
  <c r="AH18" i="1"/>
  <c r="AG17" i="1"/>
  <c r="AH17" i="1"/>
  <c r="AH19" i="1"/>
  <c r="AE19" i="1"/>
  <c r="AG19" i="1"/>
  <c r="AE18" i="1"/>
  <c r="AG18" i="1"/>
  <c r="AE17" i="1"/>
  <c r="AK17" i="1"/>
  <c r="AN17" i="1" s="1"/>
  <c r="AR17" i="1" s="1"/>
  <c r="W17" i="1"/>
  <c r="AL17" i="1"/>
  <c r="AO17" i="1" s="1"/>
  <c r="AS17" i="1" s="1"/>
  <c r="AF17" i="1"/>
  <c r="AL18" i="1"/>
  <c r="AO18" i="1" s="1"/>
  <c r="AS18" i="1" s="1"/>
  <c r="AF18" i="1"/>
  <c r="AF19" i="1"/>
  <c r="AD18" i="1" l="1"/>
  <c r="AD19" i="1"/>
  <c r="AD17" i="1"/>
  <c r="AJ17" i="1"/>
  <c r="AM17" i="1" s="1"/>
  <c r="AQ17" i="1" s="1"/>
</calcChain>
</file>

<file path=xl/sharedStrings.xml><?xml version="1.0" encoding="utf-8"?>
<sst xmlns="http://schemas.openxmlformats.org/spreadsheetml/2006/main" count="77" uniqueCount="66">
  <si>
    <t>Price target</t>
  </si>
  <si>
    <t>Rating (if applicable)</t>
  </si>
  <si>
    <t>Percent change to price target</t>
  </si>
  <si>
    <t>Ticker</t>
  </si>
  <si>
    <t>Trading</t>
  </si>
  <si>
    <t>Analyst's FY1 estimate</t>
  </si>
  <si>
    <t>Analyst's FY2 estimate</t>
  </si>
  <si>
    <t>Analyst's FY3 estimate</t>
  </si>
  <si>
    <t>Analyst's NTM esitmate</t>
  </si>
  <si>
    <t>Valuation</t>
  </si>
  <si>
    <t>Valuation using analyst's NTM estimate</t>
  </si>
  <si>
    <t>Valuation using analyst's FY3 estimate</t>
  </si>
  <si>
    <t>Valuation using analyst's FY2 estimate</t>
  </si>
  <si>
    <t>Median of historical blended 12-month forward-looking relative valuation over past 10 years</t>
  </si>
  <si>
    <t>GICS SubInd Name</t>
  </si>
  <si>
    <t>Short Name</t>
  </si>
  <si>
    <t>Curr Px</t>
  </si>
  <si>
    <t>Pct Chg on Day</t>
  </si>
  <si>
    <t>Shrt Int Ratio</t>
  </si>
  <si>
    <t>BEst EEPS Nxt Yr Std Dev</t>
  </si>
  <si>
    <t>BEst EEPS FY3 Std Dev</t>
  </si>
  <si>
    <t>Descriptors</t>
  </si>
  <si>
    <t>View Towards Stock</t>
  </si>
  <si>
    <t>Conviction level (5=highest)</t>
  </si>
  <si>
    <t>Consus Recmd (5=buy)</t>
  </si>
  <si>
    <t>Curr Year Num Est</t>
  </si>
  <si>
    <t>Next Year Num Est</t>
  </si>
  <si>
    <t>FY3 Num Est</t>
  </si>
  <si>
    <t>NTM EPS Std Dev</t>
  </si>
  <si>
    <t>Nxt FY End Mo</t>
  </si>
  <si>
    <t>Forecasts</t>
  </si>
  <si>
    <t>Consnss EPS Curr Yr</t>
  </si>
  <si>
    <t>Consnss NTM EPS</t>
  </si>
  <si>
    <t>Consnss FY2</t>
  </si>
  <si>
    <t>Consnss FY3</t>
  </si>
  <si>
    <t>Analyst vs. Consnss NTM</t>
  </si>
  <si>
    <t>Analyst vs. Consnss FY2</t>
  </si>
  <si>
    <t>Analyst vs. Consnss FY3</t>
  </si>
  <si>
    <t>SPX Index</t>
  </si>
  <si>
    <t>Index for relative valuation:</t>
  </si>
  <si>
    <t>Current relative valuation (on NTM forecast) compared to historical relative valuation</t>
  </si>
  <si>
    <t>Current relative valuation (on FY2 forecast) compared to historical relative valuation</t>
  </si>
  <si>
    <t>Current relative valuation (on FY3 forecast) compared to historical relative valuation</t>
  </si>
  <si>
    <t>3Y Historical Geom Gr EPS bef XO</t>
  </si>
  <si>
    <t>5Y Avg Historical Ret on Inv Cap</t>
  </si>
  <si>
    <t>5Yr Avg Historical Adj ROE</t>
  </si>
  <si>
    <t>Historicals</t>
  </si>
  <si>
    <t>Data Validation</t>
  </si>
  <si>
    <t>Equity Turnover (trading volume)</t>
  </si>
  <si>
    <t>Growth of Analysts' FY2 vs. FY1</t>
  </si>
  <si>
    <t>Growth of Analysts' FY3 vs. FY2</t>
  </si>
  <si>
    <t>MCD US Equity</t>
  </si>
  <si>
    <t>FDX</t>
  </si>
  <si>
    <t>NKE</t>
  </si>
  <si>
    <t>[Your Stock]</t>
  </si>
  <si>
    <t>SPX (S&amp;P 500)</t>
  </si>
  <si>
    <t>Relative P/E Ratio</t>
  </si>
  <si>
    <t>NKE US Equity</t>
  </si>
  <si>
    <t>FDX US Equity</t>
  </si>
  <si>
    <t>P/E</t>
  </si>
  <si>
    <t>MCD</t>
  </si>
  <si>
    <t>Current Price</t>
  </si>
  <si>
    <t>Forward (NTM) EPS</t>
  </si>
  <si>
    <t>N/A</t>
  </si>
  <si>
    <t>UPS US Equity</t>
  </si>
  <si>
    <t>If you have access to Bloomberg, after you have completed the table above, open this workbook on a compute running Bloomberg and review the table on the next tab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</si>
</sst>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&quot;$&quot;#,##0.00"/>
    <numFmt numFmtId="165" formatCode="&quot;$&quot;#,##0"/>
    <numFmt numFmtId="166" formatCode="0.0"/>
    <numFmt numFmtId="167" formatCode="0.0%"/>
    <numFmt numFmtId="168" formatCode="0.0\x"/>
  </numFmts>
  <fonts count="5" x14ac:knownFonts="1">
    <font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rgb="FF0070C0"/>
      <name val="Arial Narrow"/>
      <family val="2"/>
    </font>
    <font>
      <sz val="10"/>
      <color theme="8" tint="-0.249977111117893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/>
    <xf numFmtId="9" fontId="0" fillId="0" borderId="0" xfId="1" applyFont="1" applyAlignment="1">
      <alignment wrapText="1"/>
    </xf>
    <xf numFmtId="164" fontId="0" fillId="0" borderId="0" xfId="0" applyNumberFormat="1"/>
    <xf numFmtId="167" fontId="0" fillId="0" borderId="0" xfId="1" applyNumberFormat="1" applyFont="1" applyAlignment="1">
      <alignment wrapText="1"/>
    </xf>
    <xf numFmtId="165" fontId="0" fillId="0" borderId="0" xfId="0" applyNumberFormat="1"/>
    <xf numFmtId="166" fontId="0" fillId="0" borderId="0" xfId="0" applyNumberFormat="1"/>
    <xf numFmtId="9" fontId="0" fillId="0" borderId="0" xfId="1" applyFont="1"/>
    <xf numFmtId="0" fontId="2" fillId="0" borderId="1" xfId="0" applyFont="1" applyBorder="1" applyAlignment="1">
      <alignment horizontal="centerContinuous"/>
    </xf>
    <xf numFmtId="1" fontId="0" fillId="0" borderId="0" xfId="0" applyNumberFormat="1"/>
    <xf numFmtId="16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2" fillId="0" borderId="1" xfId="0" applyNumberFormat="1" applyFont="1" applyBorder="1" applyAlignment="1">
      <alignment horizontal="centerContinuous"/>
    </xf>
    <xf numFmtId="165" fontId="3" fillId="0" borderId="0" xfId="1" applyNumberFormat="1" applyFont="1" applyAlignment="1">
      <alignment wrapText="1"/>
    </xf>
    <xf numFmtId="9" fontId="3" fillId="0" borderId="0" xfId="1" applyFont="1" applyAlignment="1">
      <alignment wrapText="1"/>
    </xf>
    <xf numFmtId="1" fontId="3" fillId="0" borderId="0" xfId="1" applyNumberFormat="1" applyFont="1" applyAlignment="1">
      <alignment wrapText="1"/>
    </xf>
    <xf numFmtId="164" fontId="3" fillId="0" borderId="0" xfId="0" applyNumberFormat="1" applyFont="1"/>
    <xf numFmtId="0" fontId="0" fillId="0" borderId="0" xfId="0" applyAlignment="1">
      <alignment horizontal="right"/>
    </xf>
    <xf numFmtId="2" fontId="0" fillId="0" borderId="0" xfId="2" applyNumberFormat="1" applyFont="1"/>
    <xf numFmtId="10" fontId="0" fillId="0" borderId="0" xfId="1" applyNumberFormat="1" applyFont="1"/>
    <xf numFmtId="164" fontId="2" fillId="0" borderId="1" xfId="0" applyNumberFormat="1" applyFont="1" applyBorder="1" applyAlignment="1">
      <alignment horizontal="centerContinuous"/>
    </xf>
    <xf numFmtId="167" fontId="0" fillId="0" borderId="0" xfId="1" applyNumberFormat="1" applyFont="1"/>
    <xf numFmtId="164" fontId="2" fillId="0" borderId="0" xfId="0" applyNumberFormat="1" applyFont="1" applyBorder="1" applyAlignment="1">
      <alignment horizontal="center"/>
    </xf>
    <xf numFmtId="166" fontId="0" fillId="0" borderId="0" xfId="1" applyNumberFormat="1" applyFont="1"/>
    <xf numFmtId="0" fontId="3" fillId="0" borderId="0" xfId="0" applyFont="1"/>
    <xf numFmtId="166" fontId="2" fillId="0" borderId="1" xfId="0" applyNumberFormat="1" applyFont="1" applyBorder="1" applyAlignment="1">
      <alignment horizontal="centerContinuous"/>
    </xf>
    <xf numFmtId="9" fontId="2" fillId="0" borderId="1" xfId="1" applyFont="1" applyBorder="1" applyAlignment="1">
      <alignment horizontal="centerContinuous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9" fontId="0" fillId="0" borderId="0" xfId="1" applyFon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165" fontId="0" fillId="0" borderId="0" xfId="1" applyNumberFormat="1" applyFont="1" applyAlignment="1">
      <alignment horizontal="center" vertical="center" wrapText="1"/>
    </xf>
    <xf numFmtId="1" fontId="0" fillId="0" borderId="0" xfId="1" applyNumberFormat="1" applyFont="1" applyAlignment="1">
      <alignment horizontal="center" vertical="center" wrapText="1"/>
    </xf>
    <xf numFmtId="166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/>
    </xf>
    <xf numFmtId="10" fontId="0" fillId="0" borderId="0" xfId="0" applyNumberFormat="1"/>
    <xf numFmtId="9" fontId="0" fillId="0" borderId="0" xfId="1" applyFont="1" applyFill="1" applyAlignment="1">
      <alignment horizontal="center" vertical="center" wrapText="1"/>
    </xf>
    <xf numFmtId="9" fontId="0" fillId="0" borderId="0" xfId="0" applyNumberFormat="1" applyFill="1"/>
    <xf numFmtId="9" fontId="0" fillId="0" borderId="0" xfId="1" applyFont="1" applyFill="1"/>
    <xf numFmtId="9" fontId="0" fillId="0" borderId="0" xfId="1" applyNumberFormat="1" applyFont="1" applyFill="1"/>
    <xf numFmtId="164" fontId="0" fillId="0" borderId="0" xfId="0" applyNumberFormat="1" applyFill="1" applyAlignment="1">
      <alignment horizontal="center" vertical="center" wrapText="1"/>
    </xf>
    <xf numFmtId="164" fontId="0" fillId="0" borderId="0" xfId="0" applyNumberFormat="1" applyFill="1"/>
    <xf numFmtId="167" fontId="3" fillId="0" borderId="0" xfId="1" applyNumberFormat="1" applyFont="1"/>
    <xf numFmtId="0" fontId="0" fillId="0" borderId="0" xfId="0" applyFont="1"/>
    <xf numFmtId="0" fontId="0" fillId="0" borderId="0" xfId="0" applyFont="1" applyAlignment="1">
      <alignment horizontal="center" vertical="center" wrapText="1"/>
    </xf>
    <xf numFmtId="0" fontId="4" fillId="0" borderId="0" xfId="0" applyFont="1"/>
    <xf numFmtId="168" fontId="0" fillId="0" borderId="0" xfId="0" applyNumberFormat="1"/>
    <xf numFmtId="0" fontId="0" fillId="0" borderId="0" xfId="0" applyAlignment="1">
      <alignment horizontal="right" vertical="top"/>
    </xf>
    <xf numFmtId="0" fontId="0" fillId="0" borderId="0" xfId="0" applyFont="1" applyAlignment="1">
      <alignment vertical="top"/>
    </xf>
    <xf numFmtId="0" fontId="4" fillId="2" borderId="0" xfId="0" applyFont="1" applyFill="1"/>
  </cellXfs>
  <cellStyles count="3">
    <cellStyle name="Comma" xfId="2" builtinId="3"/>
    <cellStyle name="Normal" xfId="0" builtinId="0"/>
    <cellStyle name="Percent" xfId="1" builtinId="5"/>
  </cellStyles>
  <dxfs count="6">
    <dxf>
      <numFmt numFmtId="168" formatCode="0.0\x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</dxf>
    <dxf>
      <alignment horizontal="right" vertical="top" textRotation="0" wrapText="0" indent="0" justifyLastLine="0" shrinkToFit="0" readingOrder="0"/>
    </dxf>
    <dxf>
      <alignment horizontal="right" vertical="top" textRotation="0" wrapText="0" indent="0" justifyLastLine="0" shrinkToFit="0" readingOrder="0"/>
    </dxf>
    <dxf>
      <numFmt numFmtId="168" formatCode="0.0\x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loomberg.rtd">
      <tp t="s">
        <v>13.0838{%f};12.3764{%f};10.225{%f};10.2708{%f};11.4257{%f};11.6225{%f};12.0339{%f};12.4254{%f};13.8291{%f};14.3765{%f};13.8469{%f};13.8719{%f};14.3317{%f};15.1508{%f};15.0083{%f};14.6994{%f};14.267{%f};14.4006{%f};13.7057{%f};14.2198{%f};14.2681{%f};12.8424{%f};12.6601{%f};11.9185{%f};12.0297{%f};12.2962{%f};12.8218{%f};12.7655{%f};13.0654{%f};13.3315{%f};13.6084{%f};12.739{%f};12.7738{%f};12.8101{%f};12.0319{%f};12.2481{%f};10.591{%f};11.3026{%f};11.5379{%f};11.4391{%f};11.4545{%f};12.3149{%f};12.7065{%f};12.984{%f};12.6213{%f};11.6834{%f};12.1272{%f};12.4455{%f};12.748{%f};13.0797{%f};13.0026{%f};12.2043{%f};12.9176{%f};13.1457{%f};13.3926{%f};13.5986{%f};13.4097{%f};14.4669{%f};14.1951{%f};14.3989{%f};14.0616{%f};14.5069{%f};14.6574{%f};14.9973{%f};15.058{%f};15.2779{%f};15.2768{%f};15.4406{%f};15.3155{%f};15.1797{%f};15.6799{%f};15.6321{%f};15.4379{%f};15.6267{%f};14.7106{%f};16.0771{%f};16.4022{%f};16.2989{%f};17.2268{%f};17.1791{%f};16.9168{%f};17.1279{%f};16.9569{%f};16.9182{%f};16.6322{%f};15.5144{%f};16.2258{%f};16.5676{%f};15.9538{%f};15.0679{%f};15.5835{%f};16.6962{%f};16.9885{%f};16.4898{%f};16.514{%f};17.1787{%f};17.2087{%f};16.7216{%f};16.6062{%f};16.8295{%f};17.2366{%f};17.1819{%f};17.7157{%f};17.8226{%f};17.3749{%f};17.3275{%f};17.677{%f};17.7176{%f};17.3099{%f};17.7772{%f};17.9876{%f};17.902{%f};18.506{%f};18.0848{%f};17.1079{%f};17.1038{%f};16.6906{%f};16.3842{%f};16.5731{%f};16.655{%f};16.6003{%f}##BDH_RS##</v>
        <stp/>
        <stp>##V3_BDHV12</stp>
        <stp>SPX Index</stp>
        <stp>BEST_PE_RATIO</stp>
        <stp>ed-10ay</stp>
        <stp/>
        <stp>[Compute Relative PE Ratio (includes link to Bloomberg) v1.0.EXERCISE.xlsx]Comp Table - Relative PE!R17C42</stp>
        <stp>per</stp>
        <stp>am</stp>
        <stp>days=a</stp>
        <stp>dts=h</stp>
        <stp>BEST_FPERIOD_OVERRIDE</stp>
        <stp>1BF</stp>
        <stp>array=true</stp>
        <tr r="AP17" s="1"/>
      </tp>
      <tp t="s">
        <v>13.0838{%f};12.3764{%f};10.225{%f};10.2708{%f};11.4257{%f};11.6225{%f};12.0339{%f};12.4254{%f};13.8291{%f};14.3765{%f};13.8469{%f};13.8719{%f};14.3317{%f};15.1508{%f};15.0083{%f};14.6994{%f};14.267{%f};14.4006{%f};13.7057{%f};14.2198{%f};14.2681{%f};12.8424{%f};12.6601{%f};11.9185{%f};12.0297{%f};12.2962{%f};12.8218{%f};12.7655{%f};13.0654{%f};13.3315{%f};13.6084{%f};12.739{%f};12.7738{%f};12.8101{%f};12.0319{%f};12.2481{%f};10.591{%f};11.3026{%f};11.5379{%f};11.4391{%f};11.4545{%f};12.3149{%f};12.7065{%f};12.984{%f};12.6213{%f};11.6834{%f};12.1272{%f};12.4455{%f};12.748{%f};13.0797{%f};13.0026{%f};12.2043{%f};12.9176{%f};13.1457{%f};13.3926{%f};13.5986{%f};13.4097{%f};14.4669{%f};14.1951{%f};14.3989{%f};14.0616{%f};14.5069{%f};14.6574{%f};14.9973{%f};15.058{%f};15.2779{%f};15.2768{%f};15.4406{%f};15.3155{%f};15.1797{%f};15.6799{%f};15.6321{%f};15.4379{%f};15.6267{%f};14.7106{%f};16.0771{%f};16.4022{%f};16.2989{%f};17.2268{%f};17.1791{%f};16.9168{%f};17.1279{%f};16.9569{%f};16.9182{%f};16.6322{%f};15.5144{%f};16.2258{%f};16.5676{%f};15.9538{%f};15.0679{%f};15.5835{%f};16.6962{%f};16.9885{%f};16.4898{%f};16.514{%f};17.1787{%f};17.2087{%f};16.7216{%f};16.6062{%f};16.8295{%f};17.2366{%f};17.1819{%f};17.7157{%f};17.8226{%f};17.3749{%f};17.3275{%f};17.677{%f};17.7176{%f};17.3099{%f};17.7772{%f};17.9876{%f};17.902{%f};18.506{%f};18.0848{%f};17.1079{%f};17.1038{%f};16.6906{%f};16.3842{%f};16.5731{%f};16.655{%f};16.6003{%f}##BDH_RS##</v>
        <stp/>
        <stp>##V3_BDHV12</stp>
        <stp>SPX Index</stp>
        <stp>BEST_PE_RATIO</stp>
        <stp>ed-10ay</stp>
        <stp/>
        <stp>[Compute Relative PE Ratio (includes link to Bloomberg) v1.0.EXERCISE.xlsx]Comp Table - Relative PE!R19C42</stp>
        <stp>per</stp>
        <stp>am</stp>
        <stp>days=a</stp>
        <stp>dts=h</stp>
        <stp>BEST_FPERIOD_OVERRIDE</stp>
        <stp>1BF</stp>
        <stp>array=true</stp>
        <tr r="AP19" s="1"/>
      </tp>
      <tp t="s">
        <v>13.0838{%f};12.3764{%f};10.225{%f};10.2708{%f};11.4257{%f};11.6225{%f};12.0339{%f};12.4254{%f};13.8291{%f};14.3765{%f};13.8469{%f};13.8719{%f};14.3317{%f};15.1508{%f};15.0083{%f};14.6994{%f};14.267{%f};14.4006{%f};13.7057{%f};14.2198{%f};14.2681{%f};12.8424{%f};12.6601{%f};11.9185{%f};12.0297{%f};12.2962{%f};12.8218{%f};12.7655{%f};13.0654{%f};13.3315{%f};13.6084{%f};12.739{%f};12.7738{%f};12.8101{%f};12.0319{%f};12.2481{%f};10.591{%f};11.3026{%f};11.5379{%f};11.4391{%f};11.4545{%f};12.3149{%f};12.7065{%f};12.984{%f};12.6213{%f};11.6834{%f};12.1272{%f};12.4455{%f};12.748{%f};13.0797{%f};13.0026{%f};12.2043{%f};12.9176{%f};13.1457{%f};13.3926{%f};13.5986{%f};13.4097{%f};14.4669{%f};14.1951{%f};14.3989{%f};14.0616{%f};14.5069{%f};14.6574{%f};14.9973{%f};15.058{%f};15.2779{%f};15.2768{%f};15.4406{%f};15.3155{%f};15.1797{%f};15.6799{%f};15.6321{%f};15.4379{%f};15.6267{%f};14.7106{%f};16.0771{%f};16.4022{%f};16.2989{%f};17.2268{%f};17.1791{%f};16.9168{%f};17.1279{%f};16.9569{%f};16.9182{%f};16.6322{%f};15.5144{%f};16.2258{%f};16.5676{%f};15.9538{%f};15.0679{%f};15.5835{%f};16.6962{%f};16.9885{%f};16.4898{%f};16.514{%f};17.1787{%f};17.2087{%f};16.7216{%f};16.6062{%f};16.8295{%f};17.2366{%f};17.1819{%f};17.7157{%f};17.8226{%f};17.3749{%f};17.3275{%f};17.677{%f};17.7176{%f};17.3099{%f};17.7772{%f};17.9876{%f};17.902{%f};18.506{%f};18.0848{%f};17.1079{%f};17.1038{%f};16.6906{%f};16.3842{%f};16.5731{%f};16.655{%f};16.6003{%f}##BDH_RS##</v>
        <stp/>
        <stp>##V3_BDHV12</stp>
        <stp>SPX Index</stp>
        <stp>BEST_PE_RATIO</stp>
        <stp>ed-10ay</stp>
        <stp/>
        <stp>[Compute Relative PE Ratio (includes link to Bloomberg) v1.0.EXERCISE.xlsx]Comp Table - Relative PE!R18C42</stp>
        <stp>per</stp>
        <stp>am</stp>
        <stp>days=a</stp>
        <stp>dts=h</stp>
        <stp>BEST_FPERIOD_OVERRIDE</stp>
        <stp>1BF</stp>
        <stp>array=true</stp>
        <tr r="AP18" s="1"/>
      </tp>
      <tp t="s">
        <v>13.0838{%f};12.3764{%f};10.225{%f};10.2708{%f};11.4257{%f};11.6225{%f};12.0339{%f};12.4254{%f};13.8291{%f};14.3765{%f};13.8469{%f};13.8719{%f};14.3317{%f};15.1508{%f};15.0083{%f};14.6994{%f};14.267{%f};14.4006{%f};13.7057{%f};14.2198{%f};14.2681{%f};12.8424{%f};12.6601{%f};11.9185{%f};12.0297{%f};12.2962{%f};12.8218{%f};12.7655{%f};13.0654{%f};13.3315{%f};13.6084{%f};12.739{%f};12.7738{%f};12.8101{%f};12.0319{%f};12.2481{%f};10.591{%f};11.3026{%f};11.5379{%f};11.4391{%f};11.4545{%f};12.3149{%f};12.7065{%f};12.984{%f};12.6213{%f};11.6834{%f};12.1272{%f};12.4455{%f};12.748{%f};13.0797{%f};13.0026{%f};12.2043{%f};12.9176{%f};13.1457{%f};13.3926{%f};13.5986{%f};13.4097{%f};14.4669{%f};14.1951{%f};14.3989{%f};14.0616{%f};14.5069{%f};14.6574{%f};14.9973{%f};15.058{%f};15.2779{%f};15.2768{%f};15.4406{%f};15.3155{%f};15.1797{%f};15.6799{%f};15.6321{%f};15.4379{%f};15.6267{%f};14.7106{%f};16.0771{%f};16.4022{%f};16.2989{%f};17.2268{%f};17.1791{%f};16.9168{%f};17.1279{%f};16.9569{%f};16.9182{%f};16.6322{%f};15.5144{%f};16.2258{%f};16.5676{%f};15.9538{%f};15.0679{%f};15.5835{%f};16.6962{%f};16.9885{%f};16.4898{%f};16.514{%f};17.1787{%f};17.2087{%f};16.7216{%f};16.6062{%f};16.8295{%f};17.2366{%f};17.1819{%f};17.7157{%f};17.8226{%f};17.3749{%f};17.3275{%f};17.677{%f};17.7176{%f};17.3099{%f};17.7772{%f};17.9876{%f};17.902{%f};18.506{%f};18.0848{%f};17.1079{%f};17.1038{%f};16.6906{%f};16.3842{%f};16.5731{%f};16.655{%f};16.6003{%f}##BDH_RS##</v>
        <stp/>
        <stp>##V3_BDHV12</stp>
        <stp>SPX Index</stp>
        <stp>BEST_PE_RATIO</stp>
        <stp>ed-10ay</stp>
        <stp/>
        <stp>[Compute Relative PE Ratio (includes link to Bloomberg) v1.0.EXERCISE.xlsx]Comp Table - Relative PE!R20C42</stp>
        <stp>per</stp>
        <stp>am</stp>
        <stp>days=a</stp>
        <stp>dts=h</stp>
        <stp>BEST_FPERIOD_OVERRIDE</stp>
        <stp>1BF</stp>
        <stp>array=true</stp>
        <tr r="AP20" s="1"/>
      </tp>
      <tp>
        <v>3.923076868057251</v>
        <stp/>
        <stp>##V3_BDPV12</stp>
        <stp>NKE US Equity</stp>
        <stp>EQY_REC_CONS</stp>
        <stp>[Compute Relative PE Ratio (includes link to Bloomberg) v1.0.EXERCISE.xlsx]Comp Table - Relative PE!R19C13</stp>
        <tr r="M19" s="1"/>
      </tp>
      <tp>
        <v>4.3142857551574707</v>
        <stp/>
        <stp>##V3_BDPV12</stp>
        <stp>MCD US Equity</stp>
        <stp>EQY_REC_CONS</stp>
        <stp>[Compute Relative PE Ratio (includes link to Bloomberg) v1.0.EXERCISE.xlsx]Comp Table - Relative PE!R17C13</stp>
        <tr r="M17" s="1"/>
      </tp>
      <tp>
        <v>4.5666666030883789</v>
        <stp/>
        <stp>##V3_BDPV12</stp>
        <stp>FDX US Equity</stp>
        <stp>EQY_REC_CONS</stp>
        <stp>[Compute Relative PE Ratio (includes link to Bloomberg) v1.0.EXERCISE.xlsx]Comp Table - Relative PE!R18C13</stp>
        <tr r="M18" s="1"/>
      </tp>
      <tp>
        <v>3.6428570747375488</v>
        <stp/>
        <stp>##V3_BDPV12</stp>
        <stp>UPS US Equity</stp>
        <stp>EQY_REC_CONS</stp>
        <stp>[Compute Relative PE Ratio (includes link to Bloomberg) v1.0.EXERCISE.xlsx]Comp Table - Relative PE!R20C13</stp>
        <tr r="M20" s="1"/>
      </tp>
      <tp>
        <v>0.332314</v>
        <stp/>
        <stp>##V3_BDPV12</stp>
        <stp>SPX Index</stp>
        <stp>RT_PX_CHG_PCT_1D</stp>
        <stp>[Compute Relative PE Ratio (includes link to Bloomberg) v1.0.EXERCISE.xlsx]Comp Table - Relative PE!R13C5</stp>
        <tr r="E13" s="1"/>
      </tp>
      <tp>
        <v>246.94</v>
        <stp/>
        <stp>##V3_BDPV12</stp>
        <stp>FDX US Equity</stp>
        <stp>LAST_PRICE</stp>
        <stp>[Compute Relative PE Ratio (includes link to Bloomberg) v1.0.EXERCISE.xlsx]Comp Table - Relative PE!R18C4</stp>
        <tr r="D18" s="1"/>
      </tp>
    </main>
    <main first="bloomberg.rtd">
      <tp>
        <v>7.9270000000000005</v>
        <stp/>
        <stp>##V3_BDPV12</stp>
        <stp>UPS US Equity</stp>
        <stp>BEST_EPS_NXT_YR</stp>
        <stp>[Compute Relative PE Ratio (includes link to Bloomberg) v1.0.EXERCISE.xlsx]Comp Table - Relative PE!R20C28</stp>
        <tr r="AB20" s="1"/>
      </tp>
      <tp>
        <v>23.846706626693798</v>
        <stp/>
        <stp>##V3_BDPV12</stp>
        <stp>UPS US Equity</stp>
        <stp>5YR_AVG_RETURN_ON_INVESTED_CPTL</stp>
        <stp>[Compute Relative PE Ratio (includes link to Bloomberg) v1.0.EXERCISE.xlsx]Comp Table - Relative PE!R20C48</stp>
        <tr r="AV20" s="1"/>
      </tp>
      <tp>
        <v>79.75</v>
        <stp/>
        <stp>##V3_BDPV12</stp>
        <stp>NKE US Equity</stp>
        <stp>LAST_PRICE</stp>
        <stp>[Compute Relative PE Ratio (includes link to Bloomberg) v1.0.EXERCISE.xlsx]Comp Table - Relative PE!R19C4</stp>
        <tr r="D19" s="1"/>
      </tp>
      <tp>
        <v>171.69157409667969</v>
        <stp/>
        <stp>##V3_BDPV12</stp>
        <stp>SPX Index</stp>
        <stp>BEST_EPS</stp>
        <stp>[Compute Relative PE Ratio (includes link to Bloomberg) v1.0.EXERCISE.xlsx]Comp Table - Relative PE!R13C27</stp>
        <stp>BEST_FPERIOD_OVERRIDE</stp>
        <stp>bf</stp>
        <tr r="AA13" s="1"/>
      </tp>
      <tp>
        <v>25</v>
        <stp/>
        <stp>##V3_BDPV12</stp>
        <stp>UPS US Equity</stp>
        <stp>BEST_EEPS_CUR_YR_NUMEST</stp>
        <stp>[Compute Relative PE Ratio (includes link to Bloomberg) v1.0.EXERCISE.xlsx]Comp Table - Relative PE!R20C15</stp>
        <tr r="O20" s="1"/>
      </tp>
      <tp t="s">
        <v>FEDEX CORP</v>
        <stp/>
        <stp>##V3_BDPV12</stp>
        <stp>FDX US Equity</stp>
        <stp>SHORT_NAME</stp>
        <stp>[Compute Relative PE Ratio (includes link to Bloomberg) v1.0.EXERCISE.xlsx]Comp Table - Relative PE!R18C3</stp>
        <tr r="C18" s="1"/>
      </tp>
      <tp t="s">
        <v>NIKE INC -CL B</v>
        <stp/>
        <stp>##V3_BDPV12</stp>
        <stp>NKE US Equity</stp>
        <stp>SHORT_NAME</stp>
        <stp>[Compute Relative PE Ratio (includes link to Bloomberg) v1.0.EXERCISE.xlsx]Comp Table - Relative PE!R19C3</stp>
        <tr r="C19" s="1"/>
      </tp>
      <tp>
        <v>121.8</v>
        <stp/>
        <stp>##V3_BDPV12</stp>
        <stp>UPS US Equity</stp>
        <stp>LAST_PRICE</stp>
        <stp>[Compute Relative PE Ratio (includes link to Bloomberg) v1.0.EXERCISE.xlsx]Comp Table - Relative PE!R20C4</stp>
        <tr r="D20" s="1"/>
      </tp>
      <tp>
        <v>25</v>
        <stp/>
        <stp>##V3_BDPV12</stp>
        <stp>UPS US Equity</stp>
        <stp>BEST_EEPS_NXT_YR_NUMEST</stp>
        <stp>[Compute Relative PE Ratio (includes link to Bloomberg) v1.0.EXERCISE.xlsx]Comp Table - Relative PE!R20C16</stp>
        <tr r="P20" s="1"/>
      </tp>
      <tp t="s">
        <v>MCDONALDS CORP</v>
        <stp/>
        <stp>##V3_BDPV12</stp>
        <stp>MCD US Equity</stp>
        <stp>SHORT_NAME</stp>
        <stp>[Compute Relative PE Ratio (includes link to Bloomberg) v1.0.EXERCISE.xlsx]Comp Table - Relative PE!R17C3</stp>
        <tr r="C17" s="1"/>
      </tp>
      <tp>
        <v>3.3954360000000001</v>
        <stp/>
        <stp>##V3_BDPV12</stp>
        <stp>UPS US Equity</stp>
        <stp>SHORT_INT_RATIO</stp>
        <stp>[Compute Relative PE Ratio (includes link to Bloomberg) v1.0.EXERCISE.xlsx]Comp Table - Relative PE!R20C7</stp>
        <tr r="G20" s="1"/>
      </tp>
      <tp t="s">
        <v>UNITED PARCEL-B</v>
        <stp/>
        <stp>##V3_BDPV12</stp>
        <stp>UPS US Equity</stp>
        <stp>SHORT_NAME</stp>
        <stp>[Compute Relative PE Ratio (includes link to Bloomberg) v1.0.EXERCISE.xlsx]Comp Table - Relative PE!R20C3</stp>
        <tr r="C20" s="1"/>
      </tp>
      <tp>
        <v>161.15</v>
        <stp/>
        <stp>##V3_BDPV12</stp>
        <stp>MCD US Equity</stp>
        <stp>LAST_PRICE</stp>
        <stp>[Compute Relative PE Ratio (includes link to Bloomberg) v1.0.EXERCISE.xlsx]Comp Table - Relative PE!R17C4</stp>
        <tr r="D17" s="1"/>
      </tp>
      <tp>
        <v>29</v>
        <stp/>
        <stp>##V3_BDPV12</stp>
        <stp>FDX US Equity</stp>
        <stp>BEST_EEPS_CUR_YR_NUMEST</stp>
        <stp>[Compute Relative PE Ratio (includes link to Bloomberg) v1.0.EXERCISE.xlsx]Comp Table - Relative PE!R18C15</stp>
        <tr r="O18" s="1"/>
      </tp>
      <tp>
        <v>1.758955</v>
        <stp/>
        <stp>##V3_BDPV12</stp>
        <stp>MCD US Equity</stp>
        <stp>SHORT_INT_RATIO</stp>
        <stp>[Compute Relative PE Ratio (includes link to Bloomberg) v1.0.EXERCISE.xlsx]Comp Table - Relative PE!R17C7</stp>
        <tr r="G17" s="1"/>
      </tp>
      <tp>
        <v>35</v>
        <stp/>
        <stp>##V3_BDPV12</stp>
        <stp>NKE US Equity</stp>
        <stp>BEST_EEPS_NXT_YR_NUMEST</stp>
        <stp>[Compute Relative PE Ratio (includes link to Bloomberg) v1.0.EXERCISE.xlsx]Comp Table - Relative PE!R19C16</stp>
        <tr r="P19" s="1"/>
      </tp>
      <tp>
        <v>8.2119999999999997</v>
        <stp/>
        <stp>##V3_BDPV12</stp>
        <stp>MCD US Equity</stp>
        <stp>BEST_EPS_NXT_YR</stp>
        <stp>[Compute Relative PE Ratio (includes link to Bloomberg) v1.0.EXERCISE.xlsx]Comp Table - Relative PE!R17C28</stp>
        <tr r="AB17" s="1"/>
      </tp>
      <tp>
        <v>19.249740878245056</v>
        <stp/>
        <stp>##V3_BDPV12</stp>
        <stp>MCD US Equity</stp>
        <stp>5YR_AVG_RETURN_ON_INVESTED_CPTL</stp>
        <stp>[Compute Relative PE Ratio (includes link to Bloomberg) v1.0.EXERCISE.xlsx]Comp Table - Relative PE!R17C48</stp>
        <tr r="AV17" s="1"/>
      </tp>
      <tp>
        <v>20.05</v>
        <stp/>
        <stp>##V3_BDPV12</stp>
        <stp>FDX US Equity</stp>
        <stp>BEST_EPS_NXT_YR</stp>
        <stp>[Compute Relative PE Ratio (includes link to Bloomberg) v1.0.EXERCISE.xlsx]Comp Table - Relative PE!R18C28</stp>
        <tr r="AB18" s="1"/>
      </tp>
      <tp>
        <v>10.703189860804637</v>
        <stp/>
        <stp>##V3_BDPV12</stp>
        <stp>FDX US Equity</stp>
        <stp>5YR_AVG_RETURN_ON_INVESTED_CPTL</stp>
        <stp>[Compute Relative PE Ratio (includes link to Bloomberg) v1.0.EXERCISE.xlsx]Comp Table - Relative PE!R18C48</stp>
        <tr r="AV18" s="1"/>
      </tp>
      <tp>
        <v>26</v>
        <stp/>
        <stp>##V3_BDPV12</stp>
        <stp>MCD US Equity</stp>
        <stp>BEST_EEPS_CUR_YR_NUMEST</stp>
        <stp>[Compute Relative PE Ratio (includes link to Bloomberg) v1.0.EXERCISE.xlsx]Comp Table - Relative PE!R17C15</stp>
        <tr r="O17" s="1"/>
      </tp>
      <tp>
        <v>2.3171870000000001</v>
        <stp/>
        <stp>##V3_BDPV12</stp>
        <stp>FDX US Equity</stp>
        <stp>SHORT_INT_RATIO</stp>
        <stp>[Compute Relative PE Ratio (includes link to Bloomberg) v1.0.EXERCISE.xlsx]Comp Table - Relative PE!R18C7</stp>
        <tr r="G18" s="1"/>
      </tp>
      <tp>
        <v>33</v>
        <stp/>
        <stp>##V3_BDPV12</stp>
        <stp>MCD US Equity</stp>
        <stp>BEST_EEPS_NXT_YR_NUMEST</stp>
        <stp>[Compute Relative PE Ratio (includes link to Bloomberg) v1.0.EXERCISE.xlsx]Comp Table - Relative PE!R17C16</stp>
        <tr r="P17" s="1"/>
      </tp>
      <tp>
        <v>3.113</v>
        <stp/>
        <stp>##V3_BDPV12</stp>
        <stp>NKE US Equity</stp>
        <stp>BEST_EPS_NXT_YR</stp>
        <stp>[Compute Relative PE Ratio (includes link to Bloomberg) v1.0.EXERCISE.xlsx]Comp Table - Relative PE!R19C28</stp>
        <tr r="AB19" s="1"/>
      </tp>
      <tp>
        <v>22.031956896540315</v>
        <stp/>
        <stp>##V3_BDPV12</stp>
        <stp>NKE US Equity</stp>
        <stp>5YR_AVG_RETURN_ON_INVESTED_CPTL</stp>
        <stp>[Compute Relative PE Ratio (includes link to Bloomberg) v1.0.EXERCISE.xlsx]Comp Table - Relative PE!R19C48</stp>
        <tr r="AV19" s="1"/>
      </tp>
      <tp>
        <v>26</v>
        <stp/>
        <stp>##V3_BDPV12</stp>
        <stp>FDX US Equity</stp>
        <stp>BEST_EEPS_NXT_YR_NUMEST</stp>
        <stp>[Compute Relative PE Ratio (includes link to Bloomberg) v1.0.EXERCISE.xlsx]Comp Table - Relative PE!R18C16</stp>
        <tr r="P18" s="1"/>
      </tp>
      <tp>
        <v>37</v>
        <stp/>
        <stp>##V3_BDPV12</stp>
        <stp>NKE US Equity</stp>
        <stp>BEST_EEPS_CUR_YR_NUMEST</stp>
        <stp>[Compute Relative PE Ratio (includes link to Bloomberg) v1.0.EXERCISE.xlsx]Comp Table - Relative PE!R19C15</stp>
        <tr r="O19" s="1"/>
      </tp>
      <tp>
        <v>1.8571930000000001</v>
        <stp/>
        <stp>##V3_BDPV12</stp>
        <stp>NKE US Equity</stp>
        <stp>SHORT_INT_RATIO</stp>
        <stp>[Compute Relative PE Ratio (includes link to Bloomberg) v1.0.EXERCISE.xlsx]Comp Table - Relative PE!R19C7</stp>
        <tr r="G19" s="1"/>
      </tp>
      <tp>
        <v>-0.358622</v>
        <stp/>
        <stp>##V3_BDPV12</stp>
        <stp>MCD US Equity</stp>
        <stp>RT_PX_CHG_PCT_1D</stp>
        <stp>[Compute Relative PE Ratio (includes link to Bloomberg) v1.0.EXERCISE.xlsx]Comp Table - Relative PE!R17C5</stp>
        <tr r="E17" s="1"/>
      </tp>
      <tp>
        <v>2.6550000000000002</v>
        <stp/>
        <stp>##V3_BDPV12</stp>
        <stp>NKE US Equity</stp>
        <stp>BEST_EEPS_CUR_YR</stp>
        <stp>[Compute Relative PE Ratio (includes link to Bloomberg) v1.0.EXERCISE.xlsx]Comp Table - Relative PE!R19C26</stp>
        <tr r="Z19" s="1"/>
      </tp>
      <tp>
        <v>8.854000000000001</v>
        <stp/>
        <stp>##V3_BDPV12</stp>
        <stp>MCD US Equity</stp>
        <stp>BEST_EST_EPS_FY3</stp>
        <stp>[Compute Relative PE Ratio (includes link to Bloomberg) v1.0.EXERCISE.xlsx]Comp Table - Relative PE!R17C29</stp>
        <tr r="AC17" s="1"/>
      </tp>
      <tp>
        <v>12</v>
        <stp/>
        <stp>##V3_BDPV12</stp>
        <stp>UPS US Equity</stp>
        <stp>BEST_EST_EPS_FY3_NUMEST</stp>
        <stp>[Compute Relative PE Ratio (includes link to Bloomberg) v1.0.EXERCISE.xlsx]Comp Table - Relative PE!R20C17</stp>
        <tr r="Q20" s="1"/>
      </tp>
      <tp t="s">
        <v>12/2018</v>
        <stp/>
        <stp>##V3_BDPV12</stp>
        <stp>UPS US Equity</stp>
        <stp>NEXT_FISCAL_YR_END_MONTH</stp>
        <stp>[Compute Relative PE Ratio (includes link to Bloomberg) v1.0.EXERCISE.xlsx]Comp Table - Relative PE!R20C51</stp>
        <tr r="AY20" s="1"/>
      </tp>
      <tp>
        <v>7.657</v>
        <stp/>
        <stp>##V3_BDPV12</stp>
        <stp>MCD US Equity</stp>
        <stp>BEST_EEPS_CUR_YR</stp>
        <stp>[Compute Relative PE Ratio (includes link to Bloomberg) v1.0.EXERCISE.xlsx]Comp Table - Relative PE!R17C26</stp>
        <tr r="Z17" s="1"/>
      </tp>
      <tp>
        <v>3.6859999999999999</v>
        <stp/>
        <stp>##V3_BDPV12</stp>
        <stp>NKE US Equity</stp>
        <stp>BEST_EST_EPS_FY3</stp>
        <stp>[Compute Relative PE Ratio (includes link to Bloomberg) v1.0.EXERCISE.xlsx]Comp Table - Relative PE!R19C29</stp>
        <tr r="AC19" s="1"/>
      </tp>
      <tp>
        <v>-0.37476599999999999</v>
        <stp/>
        <stp>##V3_BDPV12</stp>
        <stp>NKE US Equity</stp>
        <stp>RT_PX_CHG_PCT_1D</stp>
        <stp>[Compute Relative PE Ratio (includes link to Bloomberg) v1.0.EXERCISE.xlsx]Comp Table - Relative PE!R19C5</stp>
        <tr r="E19" s="1"/>
      </tp>
      <tp>
        <v>0.28020299999999998</v>
        <stp/>
        <stp>##V3_BDPV12</stp>
        <stp>FDX US Equity</stp>
        <stp>RT_PX_CHG_PCT_1D</stp>
        <stp>[Compute Relative PE Ratio (includes link to Bloomberg) v1.0.EXERCISE.xlsx]Comp Table - Relative PE!R18C5</stp>
        <tr r="E18" s="1"/>
      </tp>
      <tp t="s">
        <v>17.154{%f};17.269{%f};13.342{%f};15.095{%f};15.331{%f};14.181{%f};14.584{%f};15.968{%f};18.707{%f};20.276{%f};18.637{%f};19.959{%f};21.578{%f};23.643{%f};22.632{%f};21.916{%f};21.745{%f};22.22{%f};19.111{%f};21.13{%f};20.194{%f};18.617{%f};17.508{%f};16.424{%f};17.244{%f};17.14{%f};17.612{%f};16.721{%f};17.711{%f};17.363{%f};17.576{%f};16.296{%f};16.172{%f};16.053{%f};14.921{%f};15.43{%f};13.245{%f};14.274{%f};14.842{%f};14.63{%f};15.079{%f};15.662{%f};15.617{%f};15.655{%f};15.824{%f};14.501{%f};15.081{%f};15.417{%f};15.344{%f};14.622{%f};14.56{%f};13.789{%f};14.642{%f};15.517{%f};16.4{%f};16.58{%f};15.827{%f};16.887{%f};16.467{%f};16.993{%f};16.565{%f};17.297{%f};17.487{%f};18.8{%f};18.915{%f};18.35{%f};18.115{%f};18.123{%f};18.1{%f};18.809{%f};18.81{%f};18.81{%f};17.931{%f};18.068{%f};17.5{%f};19.088{%f};19.785{%f};19.484{%f};19.551{%f};18.974{%f};17.936{%f};18.888{%f};18.62{%f};17.806{%f};18.368{%f};17.428{%f};18.272{%f};18.148{%f};17.034{%f};15.58{%f};16.695{%f};17.878{%f};17.955{%f};16.969{%f};17.491{%f};18.368{%f};18.266{%f};17.573{%f};17.718{%f};18.596{%f};18.825{%f};18.525{%f};17.754{%f};17.862{%f};17.077{%f};16.809{%f};17.859{%f};17.914{%f};17.981{%f};18.524{%f};18.499{%f};17.465{%f};18.252{%f};17.623{%f};14.578{%f};15.057{%f};14.972{%f};15.428{%f};15.51{%f};14.765{%f};15.865{%f}##BDH_RS##</v>
        <stp/>
        <stp>##V3_BDHV12</stp>
        <stp>UPS US Equity</stp>
        <stp>BEST_PE_RATIO</stp>
        <stp>ed-10ay</stp>
        <stp/>
        <stp>[Compute Relative PE Ratio (includes link to Bloomberg) v1.0.EXERCISE.xlsx]Comp Table - Relative PE!R20C42</stp>
        <stp>per</stp>
        <stp>am</stp>
        <stp>days=a</stp>
        <stp>dts=h</stp>
        <stp>BEST_FPERIOD_OVERRIDE</stp>
        <stp>1BF</stp>
        <stp>array=true</stp>
        <tr r="AP20" s="1"/>
      </tp>
      <tp t="s">
        <v>05/2019</v>
        <stp/>
        <stp>##V3_BDPV12</stp>
        <stp>FDX US Equity</stp>
        <stp>NEXT_FISCAL_YR_END_MONTH</stp>
        <stp>[Compute Relative PE Ratio (includes link to Bloomberg) v1.0.EXERCISE.xlsx]Comp Table - Relative PE!R18C51</stp>
        <tr r="AY18" s="1"/>
      </tp>
      <tp>
        <v>7.2510000000000003</v>
        <stp/>
        <stp>##V3_BDPV12</stp>
        <stp>UPS US Equity</stp>
        <stp>BEST_EEPS_CUR_YR</stp>
        <stp>[Compute Relative PE Ratio (includes link to Bloomberg) v1.0.EXERCISE.xlsx]Comp Table - Relative PE!R20C26</stp>
        <tr r="Z20" s="1"/>
      </tp>
      <tp t="s">
        <v>05/2019</v>
        <stp/>
        <stp>##V3_BDPV12</stp>
        <stp>NKE US Equity</stp>
        <stp>NEXT_FISCAL_YR_END_MONTH</stp>
        <stp>[Compute Relative PE Ratio (includes link to Bloomberg) v1.0.EXERCISE.xlsx]Comp Table - Relative PE!R19C51</stp>
        <tr r="AY19" s="1"/>
      </tp>
      <tp>
        <v>8.543000000000001</v>
        <stp/>
        <stp>##V3_BDPV12</stp>
        <stp>UPS US Equity</stp>
        <stp>BEST_EST_EPS_FY3</stp>
        <stp>[Compute Relative PE Ratio (includes link to Bloomberg) v1.0.EXERCISE.xlsx]Comp Table - Relative PE!R20C29</stp>
        <tr r="AC20" s="1"/>
      </tp>
      <tp t="s">
        <v>12/2018</v>
        <stp/>
        <stp>##V3_BDPV12</stp>
        <stp>MCD US Equity</stp>
        <stp>NEXT_FISCAL_YR_END_MONTH</stp>
        <stp>[Compute Relative PE Ratio (includes link to Bloomberg) v1.0.EXERCISE.xlsx]Comp Table - Relative PE!R17C51</stp>
        <tr r="AY17" s="1"/>
      </tp>
      <tp t="s">
        <v>15.315{%f};15.87{%f};13.68{%f};11.089{%f};13.035{%f};11.58{%f};10.85{%f};12.036{%f};14.963{%f};14.115{%f};15.395{%f};14.623{%f};15.415{%f};16.099{%f};17.212{%f};16.777{%f};16.476{%f};16.301{%f};16.08{%f};17.707{%f};17.572{%f};16.779{%f};17.064{%f};16.026{%f};16.602{%f};17.535{%f};17.761{%f};17.658{%f};18.943{%f};17.397{%f};18.235{%f};16.539{%f};16.599{%f};17.775{%f};16.84{%f};18.388{%f};15.99{%f};17.779{%f};17.375{%f};17.34{%f};17.243{%f};18.356{%f};19.162{%f};19.691{%f};19.464{%f};18.273{%f};17.355{%f};18.031{%f};18.198{%f};18.225{%f};17.724{%f};16.643{%f};17.497{%f};18.469{%f};18.851{%f};18.334{%f};19.964{%f};21.449{%f};20.155{%f};20.469{%f};20.44{%f};22.031{%f};23.476{%f};23.983{%f};23.687{%f};22.157{%f};22.383{%f};23.473{%f};22.201{%f};22.03{%f};22.438{%f};22.444{%f};22.447{%f};23.19{%f};22.835{%f};24.975{%f};24.805{%f};23.616{%f};23.657{%f};24.779{%f};25.173{%f};26.586{%f};26.525{%f};26.514{%f};26.736{%f};26.456{%f};28.818{%f};27.343{%f};27.639{%f};24.44{%f};24.817{%f};26.239{%f};24.588{%f};22.929{%f};21.72{%f};23.58{%f};23.069{%f};22.03{%f};20.469{%f};20.268{%f};20.23{%f};21.053{%f};22.217{%f};22.392{%f};22.028{%f};20.273{%f};20.162{%f};23.302{%f};21.879{%f};21.264{%f};21.355{%f};23.91{%f};25.806{%f};25.399{%f};26.561{%f};25.369{%f};25.049{%f};26.746{%f};28.009{%f};28.25{%f};28.98{%f}##BDH_RS##</v>
        <stp/>
        <stp>##V3_BDHV12</stp>
        <stp>NKE US Equity</stp>
        <stp>BEST_PE_RATIO</stp>
        <stp>ed-10ay</stp>
        <stp/>
        <stp>[Compute Relative PE Ratio (includes link to Bloomberg) v1.0.EXERCISE.xlsx]Comp Table - Relative PE!R19C42</stp>
        <stp>per</stp>
        <stp>am</stp>
        <stp>days=a</stp>
        <stp>dts=h</stp>
        <stp>BEST_FPERIOD_OVERRIDE</stp>
        <stp>1BF</stp>
        <stp>array=true</stp>
        <tr r="AP19" s="1"/>
      </tp>
      <tp>
        <v>6</v>
        <stp/>
        <stp>##V3_BDPV12</stp>
        <stp>FDX US Equity</stp>
        <stp>BEST_EST_EPS_FY3_NUMEST</stp>
        <stp>[Compute Relative PE Ratio (includes link to Bloomberg) v1.0.EXERCISE.xlsx]Comp Table - Relative PE!R18C17</stp>
        <tr r="Q18" s="1"/>
      </tp>
      <tp>
        <v>66.570515110507245</v>
        <stp/>
        <stp>##V3_BDPV12</stp>
        <stp>FDX US Equity</stp>
        <stp>EPS_BEF_XO_3YR_GEO_GROWTH</stp>
        <stp>[Compute Relative PE Ratio (includes link to Bloomberg) v1.0.EXERCISE.xlsx]Comp Table - Relative PE!R18C47</stp>
        <tr r="AU18" s="1"/>
      </tp>
      <tp>
        <v>9.855822012865211</v>
        <stp/>
        <stp>##V3_BDPV12</stp>
        <stp>MCD US Equity</stp>
        <stp>EPS_BEF_XO_3YR_GEO_GROWTH</stp>
        <stp>[Compute Relative PE Ratio (includes link to Bloomberg) v1.0.EXERCISE.xlsx]Comp Table - Relative PE!R17C47</stp>
        <tr r="AU17" s="1"/>
      </tp>
      <tp>
        <v>7.0857349415134774</v>
        <stp/>
        <stp>##V3_BDPV12</stp>
        <stp>NKE US Equity</stp>
        <stp>EPS_BEF_XO_3YR_GEO_GROWTH</stp>
        <stp>[Compute Relative PE Ratio (includes link to Bloomberg) v1.0.EXERCISE.xlsx]Comp Table - Relative PE!R19C47</stp>
        <tr r="AU19" s="1"/>
      </tp>
      <tp>
        <v>19.440158233916826</v>
        <stp/>
        <stp>##V3_BDPV12</stp>
        <stp>UPS US Equity</stp>
        <stp>EPS_BEF_XO_3YR_GEO_GROWTH</stp>
        <stp>[Compute Relative PE Ratio (includes link to Bloomberg) v1.0.EXERCISE.xlsx]Comp Table - Relative PE!R20C47</stp>
        <tr r="AU20" s="1"/>
      </tp>
      <tp>
        <v>11</v>
        <stp/>
        <stp>##V3_BDPV12</stp>
        <stp>MCD US Equity</stp>
        <stp>BEST_EST_EPS_FY3_NUMEST</stp>
        <stp>[Compute Relative PE Ratio (includes link to Bloomberg) v1.0.EXERCISE.xlsx]Comp Table - Relative PE!R17C17</stp>
        <tr r="Q17" s="1"/>
      </tp>
      <tp>
        <v>0.56972999999999996</v>
        <stp/>
        <stp>##V3_BDPV12</stp>
        <stp>UPS US Equity</stp>
        <stp>RT_PX_CHG_PCT_1D</stp>
        <stp>[Compute Relative PE Ratio (includes link to Bloomberg) v1.0.EXERCISE.xlsx]Comp Table - Relative PE!R20C5</stp>
        <tr r="E20" s="1"/>
      </tp>
      <tp t="s">
        <v>17.148{%f};17.118{%f};14.358{%f};14.834{%f};16.04{%f};15.517{%f};14.513{%f};14.259{%f};14.338{%f};13.758{%f};14.364{%f};14.168{%f};13.4{%f};13.694{%f};13.96{%f};14.686{%f};14.153{%f};14.086{%f};14.392{%f};14.806{%f};15.229{%f};15.028{%f};15.05{%f};14.964{%f};15.463{%f};15.571{%f};16.009{%f};15.865{%f};15.321{%f};14.799{%f};14.908{%f};14.19{%f};14.81{%f};15.42{%f};15.456{%f};15.858{%f};15.43{%f};15.864{%f};16.029{%f};16.414{%f};17.095{%f};17.632{%f};17.223{%f};16.708{%f};16.52{%f};15.223{%f};15.432{%f};15.681{%f};15.174{%f};16.009{%f};15.865{%f};14.637{%f};15.678{%f};15.846{%f};15.986{%f};16.683{%f};17.164{%f};17.175{%f};16.742{%f};16.73{%f};16.079{%f};16.57{%f};15.881{%f};16.547{%f};16.207{%f};15.972{%f};16.286{%f};16.44{%f};16.842{%f};17.367{%f};16.896{%f};16.399{%f};16.102{%f};16.407{%f};15.904{%f};17.446{%f};17.238{%f};16.772{%f};18.651{%f};19.278{%f};18.989{%f};19.935{%f};19.388{%f};19.561{%f};20.211{%f};19.324{%f};20.72{%f};21.336{%f};21.882{%f};21.319{%f};21.418{%f};22.454{%f};22.897{%f};21.722{%f};20.835{%f};20.973{%f};19.736{%f};19.266{%f};18.507{%f};19.568{%f};20.002{%f};19.857{%f};20.527{%f};20.57{%f};20.994{%f};22.476{%f};23.109{%f};23.184{%f};23.212{%f};22.9{%f};24.002{%f};24.033{%f};24.96{%f};23.974{%f};20.585{%f};21.037{%f};20.806{%f};20.383{%f};20.915{%f};19.796{%f};20.126{%f}##BDH_RS##</v>
        <stp/>
        <stp>##V3_BDHV12</stp>
        <stp>MCD US Equity</stp>
        <stp>BEST_PE_RATIO</stp>
        <stp>ed-10ay</stp>
        <stp/>
        <stp>[Compute Relative PE Ratio (includes link to Bloomberg) v1.0.EXERCISE.xlsx]Comp Table - Relative PE!R17C42</stp>
        <stp>per</stp>
        <stp>am</stp>
        <stp>days=a</stp>
        <stp>dts=h</stp>
        <stp>BEST_FPERIOD_OVERRIDE</stp>
        <stp>1BF</stp>
        <stp>array=true</stp>
        <tr r="AP17" s="1"/>
      </tp>
      <tp>
        <v>22.545000000000002</v>
        <stp/>
        <stp>##V3_BDPV12</stp>
        <stp>FDX US Equity</stp>
        <stp>BEST_EST_EPS_FY3</stp>
        <stp>[Compute Relative PE Ratio (includes link to Bloomberg) v1.0.EXERCISE.xlsx]Comp Table - Relative PE!R18C29</stp>
        <tr r="AC18" s="1"/>
      </tp>
      <tp>
        <v>17.37</v>
        <stp/>
        <stp>##V3_BDPV12</stp>
        <stp>FDX US Equity</stp>
        <stp>BEST_EEPS_CUR_YR</stp>
        <stp>[Compute Relative PE Ratio (includes link to Bloomberg) v1.0.EXERCISE.xlsx]Comp Table - Relative PE!R18C26</stp>
        <tr r="Z18" s="1"/>
      </tp>
      <tp>
        <v>15</v>
        <stp/>
        <stp>##V3_BDPV12</stp>
        <stp>NKE US Equity</stp>
        <stp>BEST_EST_EPS_FY3_NUMEST</stp>
        <stp>[Compute Relative PE Ratio (includes link to Bloomberg) v1.0.EXERCISE.xlsx]Comp Table - Relative PE!R19C17</stp>
        <tr r="Q19" s="1"/>
      </tp>
      <tp t="s">
        <v>16.303{%f};16.786{%f};11.477{%f};11.78{%f};14.295{%f};13.505{%f};11.167{%f};10.477{%f};16.062{%f};16.199{%f};18.046{%f};20.928{%f};21.908{%f};22.231{%f};22.256{%f};22.442{%f};20.036{%f};19.656{%f};17.89{%f};19.669{%f};19.022{%f};16.657{%f};15.713{%f};14.642{%f};15.629{%f};14.993{%f};15.961{%f};15.274{%f};15.997{%f};16.063{%f};16.385{%f};14.417{%f};14.476{%f};14.465{%f};13.219{%f};13.302{%f};10.799{%f};11.303{%f};11.326{%f};11.976{%f};12.281{%f};13.051{%f};13.164{%f};13.074{%f};12.392{%f};11.492{%f};11.906{%f};12.352{%f};11.908{%f};12.013{%f};13.383{%f};12.149{%f};12.921{%f};13.745{%f};14.435{%f};14.293{%f};12.427{%f};13.527{%f};13.481{%f};15.081{%f};14.657{%f};15.581{%f};16.464{%f};17.504{%f};17.416{%f};16.97{%f};15.653{%f};16.391{%f};15.836{%f};15.9{%f};16.882{%f};16.821{%f};16.327{%f};16.753{%f};16.139{%f};17.488{%f};17.29{%f};17.27{%f};17.267{%f};16.488{%f};15.773{%f};16.377{%f};16.35{%f};15.33{%f};14.655{%f};13.022{%f};13.55{%f};14.278{%f};12.977{%f};11.084{%f};11.379{%f};13.839{%f};13.971{%f};13.193{%f};13.453{%f};13.246{%f};13.637{%f};12.841{%f};13.411{%f};14.558{%f};15.196{%f};14.395{%f};14.788{%f};14.732{%f};13.714{%f};13.96{%f};15.409{%f};15.237{%f};14.778{%f};15.599{%f};16.453{%f};15.745{%f};17.324{%f};17.409{%f};15.384{%f};15.47{%f};14.927{%f};14.403{%f};15.017{%f};13.343{%f};13.767{%f}##BDH_RS##</v>
        <stp/>
        <stp>##V3_BDHV12</stp>
        <stp>FDX US Equity</stp>
        <stp>BEST_PE_RATIO</stp>
        <stp>ed-10ay</stp>
        <stp/>
        <stp>[Compute Relative PE Ratio (includes link to Bloomberg) v1.0.EXERCISE.xlsx]Comp Table - Relative PE!R18C42</stp>
        <stp>per</stp>
        <stp>am</stp>
        <stp>days=a</stp>
        <stp>dts=h</stp>
        <stp>BEST_FPERIOD_OVERRIDE</stp>
        <stp>1BF</stp>
        <stp>array=true</stp>
        <tr r="AP18" s="1"/>
      </tp>
      <tp>
        <v>8.007076923076923</v>
        <stp/>
        <stp>##V3_BDPV12</stp>
        <stp>MCD US Equity</stp>
        <stp>BEST_EPS</stp>
        <stp>[Compute Relative PE Ratio (includes link to Bloomberg) v1.0.EXERCISE.xlsx]Comp Table - Relative PE!R5C3</stp>
        <stp>BEST_FPERIOD_OVERRIDE</stp>
        <stp>bf</stp>
        <tr r="C5" s="1"/>
      </tp>
      <tp>
        <v>121.8</v>
        <stp/>
        <stp>##V3_BDPV12</stp>
        <stp>UPS US Equity</stp>
        <stp>LAST_PRICE</stp>
        <stp>[Compute Relative PE Ratio (includes link to Bloomberg) v1.0.EXERCISE.xlsx]Comp Table - Relative PE!R8C2</stp>
        <tr r="B8" s="1"/>
      </tp>
      <tp>
        <v>198281800</v>
        <stp/>
        <stp>##V3_BDPV12</stp>
        <stp>FDX US Equity</stp>
        <stp>EQY_TURNOVER_REALTIME</stp>
        <stp>[Compute Relative PE Ratio (includes link to Bloomberg) v1.0.EXERCISE.xlsx]Comp Table - Relative PE!R18C6</stp>
        <tr r="F18" s="1"/>
      </tp>
      <tp t="s">
        <v>Restaurants</v>
        <stp/>
        <stp>##V3_BDPV12</stp>
        <stp>MCD US Equity</stp>
        <stp>GICS_SUB_INDUSTRY_NAME</stp>
        <stp>[Compute Relative PE Ratio (includes link to Bloomberg) v1.0.EXERCISE.xlsx]Comp Table - Relative PE!R17C2</stp>
        <tr r="B17" s="1"/>
      </tp>
      <tp>
        <v>289272300</v>
        <stp/>
        <stp>##V3_BDPV12</stp>
        <stp>UPS US Equity</stp>
        <stp>EQY_TURNOVER_REALTIME</stp>
        <stp>[Compute Relative PE Ratio (includes link to Bloomberg) v1.0.EXERCISE.xlsx]Comp Table - Relative PE!R20C6</stp>
        <tr r="F20" s="1"/>
      </tp>
      <tp>
        <v>0.12852307692307691</v>
        <stp/>
        <stp>##V3_BDPV12</stp>
        <stp>UPS US Equity</stp>
        <stp>BEST_EPS_STDDEV</stp>
        <stp>[Compute Relative PE Ratio (includes link to Bloomberg) v1.0.EXERCISE.xlsx]Comp Table - Relative PE!R20C18</stp>
        <stp>BEST_FPERIOD_OVERRIDE</stp>
        <stp>bf</stp>
        <tr r="R20" s="1"/>
      </tp>
      <tp>
        <v>0.23500000000000001</v>
        <stp/>
        <stp>##V3_BDPV12</stp>
        <stp>MCD US Equity</stp>
        <stp>BEST_EEPS_FY3_STDDEV</stp>
        <stp>[Compute Relative PE Ratio (includes link to Bloomberg) v1.0.EXERCISE.xlsx]Comp Table - Relative PE!R17C20</stp>
        <tr r="T17" s="1"/>
      </tp>
      <tp>
        <v>0.122</v>
        <stp/>
        <stp>##V3_BDPV12</stp>
        <stp>NKE US Equity</stp>
        <stp>BEST_EEPS_FY2_STDDEV</stp>
        <stp>[Compute Relative PE Ratio (includes link to Bloomberg) v1.0.EXERCISE.xlsx]Comp Table - Relative PE!R19C19</stp>
        <tr r="S19" s="1"/>
      </tp>
      <tp>
        <v>0.18</v>
        <stp/>
        <stp>##V3_BDPV12</stp>
        <stp>NKE US Equity</stp>
        <stp>BEST_EEPS_FY3_STDDEV</stp>
        <stp>[Compute Relative PE Ratio (includes link to Bloomberg) v1.0.EXERCISE.xlsx]Comp Table - Relative PE!R19C20</stp>
        <tr r="T19" s="1"/>
      </tp>
      <tp>
        <v>0.109</v>
        <stp/>
        <stp>##V3_BDPV12</stp>
        <stp>MCD US Equity</stp>
        <stp>BEST_EEPS_FY2_STDDEV</stp>
        <stp>[Compute Relative PE Ratio (includes link to Bloomberg) v1.0.EXERCISE.xlsx]Comp Table - Relative PE!R17C19</stp>
        <tr r="S17" s="1"/>
      </tp>
      <tp>
        <v>246.94</v>
        <stp/>
        <stp>##V3_BDPV12</stp>
        <stp>FDX US Equity</stp>
        <stp>LAST_PRICE</stp>
        <stp>[Compute Relative PE Ratio (includes link to Bloomberg) v1.0.EXERCISE.xlsx]Comp Table - Relative PE!R6C2</stp>
        <tr r="B6" s="1"/>
      </tp>
      <tp t="s">
        <v>Air Freight &amp; Logistics</v>
        <stp/>
        <stp>##V3_BDPV12</stp>
        <stp>UPS US Equity</stp>
        <stp>GICS_SUB_INDUSTRY_NAME</stp>
        <stp>[Compute Relative PE Ratio (includes link to Bloomberg) v1.0.EXERCISE.xlsx]Comp Table - Relative PE!R20C2</stp>
        <tr r="B20" s="1"/>
      </tp>
      <tp>
        <v>17.93692307692308</v>
        <stp/>
        <stp>##V3_BDPV12</stp>
        <stp>FDX US Equity</stp>
        <stp>BEST_EPS</stp>
        <stp>[Compute Relative PE Ratio (includes link to Bloomberg) v1.0.EXERCISE.xlsx]Comp Table - Relative PE!R6C3</stp>
        <stp>BEST_FPERIOD_OVERRIDE</stp>
        <stp>bf</stp>
        <tr r="C6" s="1"/>
      </tp>
      <tp>
        <v>2.7518846153846157</v>
        <stp/>
        <stp>##V3_BDPV12</stp>
        <stp>NKE US Equity</stp>
        <stp>BEST_EPS</stp>
        <stp>[Compute Relative PE Ratio (includes link to Bloomberg) v1.0.EXERCISE.xlsx]Comp Table - Relative PE!R7C3</stp>
        <stp>BEST_FPERIOD_OVERRIDE</stp>
        <stp>bf</stp>
        <tr r="C7" s="1"/>
      </tp>
      <tp>
        <v>0.23576923076923079</v>
        <stp/>
        <stp>##V3_BDPV12</stp>
        <stp>FDX US Equity</stp>
        <stp>BEST_EPS_STDDEV</stp>
        <stp>[Compute Relative PE Ratio (includes link to Bloomberg) v1.0.EXERCISE.xlsx]Comp Table - Relative PE!R18C18</stp>
        <stp>BEST_FPERIOD_OVERRIDE</stp>
        <stp>bf</stp>
        <tr r="R18" s="1"/>
      </tp>
      <tp t="s">
        <v>Air Freight &amp; Logistics</v>
        <stp/>
        <stp>##V3_BDPV12</stp>
        <stp>FDX US Equity</stp>
        <stp>GICS_SUB_INDUSTRY_NAME</stp>
        <stp>[Compute Relative PE Ratio (includes link to Bloomberg) v1.0.EXERCISE.xlsx]Comp Table - Relative PE!R18C2</stp>
        <tr r="B18" s="1"/>
      </tp>
      <tp>
        <v>301.01624970928674</v>
        <stp/>
        <stp>##V3_BDPV12</stp>
        <stp>UPS US Equity</stp>
        <stp>5_YEAR_AVERAGE_ADJUSTED_ROE</stp>
        <stp>[Compute Relative PE Ratio (includes link to Bloomberg) v1.0.EXERCISE.xlsx]Comp Table - Relative PE!R20C49</stp>
        <tr r="AW20" s="1"/>
      </tp>
      <tp t="s">
        <v>Footwear</v>
        <stp/>
        <stp>##V3_BDPV12</stp>
        <stp>NKE US Equity</stp>
        <stp>GICS_SUB_INDUSTRY_NAME</stp>
        <stp>[Compute Relative PE Ratio (includes link to Bloomberg) v1.0.EXERCISE.xlsx]Comp Table - Relative PE!R19C2</stp>
        <tr r="B19" s="1"/>
      </tp>
      <tp>
        <v>7.6774000000000004</v>
        <stp/>
        <stp>##V3_BDPV12</stp>
        <stp>UPS US Equity</stp>
        <stp>BEST_EPS</stp>
        <stp>[Compute Relative PE Ratio (includes link to Bloomberg) v1.0.EXERCISE.xlsx]Comp Table - Relative PE!R20C27</stp>
        <stp>BEST_FPERIOD_OVERRIDE</stp>
        <stp>bf</stp>
        <tr r="AA20" s="1"/>
      </tp>
      <tp>
        <v>17.93692307692308</v>
        <stp/>
        <stp>##V3_BDPV12</stp>
        <stp>FDX US Equity</stp>
        <stp>BEST_EPS</stp>
        <stp>[Compute Relative PE Ratio (includes link to Bloomberg) v1.0.EXERCISE.xlsx]Comp Table - Relative PE!R18C27</stp>
        <stp>BEST_FPERIOD_OVERRIDE</stp>
        <stp>bf</stp>
        <tr r="AA18" s="1"/>
      </tp>
      <tp>
        <v>8.007076923076923</v>
        <stp/>
        <stp>##V3_BDPV12</stp>
        <stp>MCD US Equity</stp>
        <stp>BEST_EPS</stp>
        <stp>[Compute Relative PE Ratio (includes link to Bloomberg) v1.0.EXERCISE.xlsx]Comp Table - Relative PE!R17C27</stp>
        <stp>BEST_FPERIOD_OVERRIDE</stp>
        <stp>bf</stp>
        <tr r="AA17" s="1"/>
      </tp>
      <tp>
        <v>2.7518846153846157</v>
        <stp/>
        <stp>##V3_BDPV12</stp>
        <stp>NKE US Equity</stp>
        <stp>BEST_EPS</stp>
        <stp>[Compute Relative PE Ratio (includes link to Bloomberg) v1.0.EXERCISE.xlsx]Comp Table - Relative PE!R19C27</stp>
        <stp>BEST_FPERIOD_OVERRIDE</stp>
        <stp>bf</stp>
        <tr r="AA19" s="1"/>
      </tp>
      <tp>
        <v>406669200</v>
        <stp/>
        <stp>##V3_BDPV12</stp>
        <stp>MCD US Equity</stp>
        <stp>EQY_TURNOVER_REALTIME</stp>
        <stp>[Compute Relative PE Ratio (includes link to Bloomberg) v1.0.EXERCISE.xlsx]Comp Table - Relative PE!R17C6</stp>
        <tr r="F17" s="1"/>
      </tp>
      <tp>
        <v>7.6774000000000004</v>
        <stp/>
        <stp>##V3_BDPV12</stp>
        <stp>UPS US Equity</stp>
        <stp>BEST_EPS</stp>
        <stp>[Compute Relative PE Ratio (includes link to Bloomberg) v1.0.EXERCISE.xlsx]Comp Table - Relative PE!R8C3</stp>
        <stp>BEST_FPERIOD_OVERRIDE</stp>
        <stp>bf</stp>
        <tr r="C8" s="1"/>
      </tp>
      <tp>
        <v>30.462324319858396</v>
        <stp/>
        <stp>##V3_BDPV12</stp>
        <stp>NKE US Equity</stp>
        <stp>5_YEAR_AVERAGE_ADJUSTED_ROE</stp>
        <stp>[Compute Relative PE Ratio (includes link to Bloomberg) v1.0.EXERCISE.xlsx]Comp Table - Relative PE!R19C49</stp>
        <tr r="AW19" s="1"/>
      </tp>
      <tp>
        <v>0.10623076923076924</v>
        <stp/>
        <stp>##V3_BDPV12</stp>
        <stp>NKE US Equity</stp>
        <stp>BEST_EPS_STDDEV</stp>
        <stp>[Compute Relative PE Ratio (includes link to Bloomberg) v1.0.EXERCISE.xlsx]Comp Table - Relative PE!R19C18</stp>
        <stp>BEST_FPERIOD_OVERRIDE</stp>
        <stp>bf</stp>
        <tr r="R19" s="1"/>
      </tp>
      <tp>
        <v>0.17799999999999999</v>
        <stp/>
        <stp>##V3_BDPV12</stp>
        <stp>UPS US Equity</stp>
        <stp>BEST_EEPS_FY2_STDDEV</stp>
        <stp>[Compute Relative PE Ratio (includes link to Bloomberg) v1.0.EXERCISE.xlsx]Comp Table - Relative PE!R20C19</stp>
        <tr r="S20" s="1"/>
      </tp>
      <tp>
        <v>0.10826153846153846</v>
        <stp/>
        <stp>##V3_BDPV12</stp>
        <stp>MCD US Equity</stp>
        <stp>BEST_EPS_STDDEV</stp>
        <stp>[Compute Relative PE Ratio (includes link to Bloomberg) v1.0.EXERCISE.xlsx]Comp Table - Relative PE!R17C18</stp>
        <stp>BEST_FPERIOD_OVERRIDE</stp>
        <stp>bf</stp>
        <tr r="R17" s="1"/>
      </tp>
      <tp>
        <v>0.45400000000000001</v>
        <stp/>
        <stp>##V3_BDPV12</stp>
        <stp>UPS US Equity</stp>
        <stp>BEST_EEPS_FY3_STDDEV</stp>
        <stp>[Compute Relative PE Ratio (includes link to Bloomberg) v1.0.EXERCISE.xlsx]Comp Table - Relative PE!R20C20</stp>
        <tr r="T20" s="1"/>
      </tp>
      <tp>
        <v>79.75</v>
        <stp/>
        <stp>##V3_BDPV12</stp>
        <stp>NKE US Equity</stp>
        <stp>LAST_PRICE</stp>
        <stp>[Compute Relative PE Ratio (includes link to Bloomberg) v1.0.EXERCISE.xlsx]Comp Table - Relative PE!R7C2</stp>
        <tr r="B7" s="1"/>
      </tp>
      <tp>
        <v>161.15</v>
        <stp/>
        <stp>##V3_BDPV12</stp>
        <stp>MCD US Equity</stp>
        <stp>LAST_PRICE</stp>
        <stp>[Compute Relative PE Ratio (includes link to Bloomberg) v1.0.EXERCISE.xlsx]Comp Table - Relative PE!R5C2</stp>
        <tr r="B5" s="1"/>
      </tp>
      <tp>
        <v>19.723827494371729</v>
        <stp/>
        <stp>##V3_BDPV12</stp>
        <stp>FDX US Equity</stp>
        <stp>5_YEAR_AVERAGE_ADJUSTED_ROE</stp>
        <stp>[Compute Relative PE Ratio (includes link to Bloomberg) v1.0.EXERCISE.xlsx]Comp Table - Relative PE!R18C49</stp>
        <tr r="AW18" s="1"/>
      </tp>
      <tp>
        <v>2850.13</v>
        <stp/>
        <stp>##V3_BDPV12</stp>
        <stp>SPX Index</stp>
        <stp>LAST_PRICE</stp>
        <stp>[Compute Relative PE Ratio (includes link to Bloomberg) v1.0.EXERCISE.xlsx]Comp Table - Relative PE!R13C4</stp>
        <tr r="D13" s="1"/>
      </tp>
      <tp t="s">
        <v>#N/A N/A</v>
        <stp/>
        <stp>##V3_BDPV12</stp>
        <stp>MCD US Equity</stp>
        <stp>5_YEAR_AVERAGE_ADJUSTED_ROE</stp>
        <stp>[Compute Relative PE Ratio (includes link to Bloomberg) v1.0.EXERCISE.xlsx]Comp Table - Relative PE!R17C49</stp>
        <tr r="AW17" s="1"/>
      </tp>
      <tp>
        <v>720386800</v>
        <stp/>
        <stp>##V3_BDPV12</stp>
        <stp>NKE US Equity</stp>
        <stp>EQY_TURNOVER_REALTIME</stp>
        <stp>[Compute Relative PE Ratio (includes link to Bloomberg) v1.0.EXERCISE.xlsx]Comp Table - Relative PE!R19C6</stp>
        <tr r="F19" s="1"/>
      </tp>
      <tp t="s">
        <v>S&amp;P 500 INDEX</v>
        <stp/>
        <stp>##V3_BDPV12</stp>
        <stp>SPX Index</stp>
        <stp>SHORT_NAME</stp>
        <stp>[Compute Relative PE Ratio (includes link to Bloomberg) v1.0.EXERCISE.xlsx]Comp Table - Relative PE!R13C3</stp>
        <tr r="C13" s="1"/>
      </tp>
      <tp>
        <v>0.51600000000000001</v>
        <stp/>
        <stp>##V3_BDPV12</stp>
        <stp>FDX US Equity</stp>
        <stp>BEST_EEPS_FY3_STDDEV</stp>
        <stp>[Compute Relative PE Ratio (includes link to Bloomberg) v1.0.EXERCISE.xlsx]Comp Table - Relative PE!R18C20</stp>
        <tr r="T18" s="1"/>
      </tp>
      <tp>
        <v>0.54800000000000004</v>
        <stp/>
        <stp>##V3_BDPV12</stp>
        <stp>FDX US Equity</stp>
        <stp>BEST_EEPS_FY2_STDDEV</stp>
        <stp>[Compute Relative PE Ratio (includes link to Bloomberg) v1.0.EXERCISE.xlsx]Comp Table - Relative PE!R18C19</stp>
        <tr r="S18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51</xdr:col>
      <xdr:colOff>1</xdr:colOff>
      <xdr:row>11</xdr:row>
      <xdr:rowOff>0</xdr:rowOff>
    </xdr:from>
    <xdr:to>
      <xdr:col>59</xdr:col>
      <xdr:colOff>515939</xdr:colOff>
      <xdr:row>29</xdr:row>
      <xdr:rowOff>10946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14494B9-9769-4DB7-B707-5A84C73C46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226376" y="0"/>
          <a:ext cx="5302250" cy="4684623"/>
        </a:xfrm>
        <a:prstGeom prst="rect">
          <a:avLst/>
        </a:prstGeom>
      </xdr:spPr>
    </xdr:pic>
    <xdr:clientData/>
  </xdr:twoCellAnchor>
  <xdr:twoCellAnchor>
    <xdr:from>
      <xdr:col>51</xdr:col>
      <xdr:colOff>23434</xdr:colOff>
      <xdr:row>30</xdr:row>
      <xdr:rowOff>36285</xdr:rowOff>
    </xdr:from>
    <xdr:to>
      <xdr:col>59</xdr:col>
      <xdr:colOff>520094</xdr:colOff>
      <xdr:row>34</xdr:row>
      <xdr:rowOff>24190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8F9184A-B59B-46F8-8ABE-9731CDFF8302}"/>
            </a:ext>
          </a:extLst>
        </xdr:cNvPr>
        <xdr:cNvSpPr txBox="1"/>
      </xdr:nvSpPr>
      <xdr:spPr>
        <a:xfrm>
          <a:off x="34966577" y="4771571"/>
          <a:ext cx="5304517" cy="66523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0" i="0">
              <a:latin typeface="Arial Narrow" panose="020B0606020202030204" pitchFamily="34" charset="0"/>
            </a:rPr>
            <a:t>Note: There is an</a:t>
          </a:r>
          <a:r>
            <a:rPr lang="en-US" sz="1100" b="0" i="0" baseline="0">
              <a:latin typeface="Arial Narrow" panose="020B0606020202030204" pitchFamily="34" charset="0"/>
            </a:rPr>
            <a:t> array formula (in column AH or AQ), which can cause problems to the valuation section if not formatted correctly.  If a problme occurs, copy the formula from a prior version when it was working correctly. </a:t>
          </a:r>
          <a:endParaRPr lang="en-US" sz="1100" b="0" i="0">
            <a:latin typeface="Arial Narrow" panose="020B0606020202030204" pitchFamily="34" charset="0"/>
          </a:endParaRPr>
        </a:p>
      </xdr:txBody>
    </xdr:sp>
    <xdr:clientData/>
  </xdr:twoCellAnchor>
  <xdr:twoCellAnchor editAs="oneCell">
    <xdr:from>
      <xdr:col>0</xdr:col>
      <xdr:colOff>18144</xdr:colOff>
      <xdr:row>0</xdr:row>
      <xdr:rowOff>6049</xdr:rowOff>
    </xdr:from>
    <xdr:to>
      <xdr:col>2</xdr:col>
      <xdr:colOff>774851</xdr:colOff>
      <xdr:row>0</xdr:row>
      <xdr:rowOff>432669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C2ACFD1-BD04-4E92-A159-33DFDC882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44" y="6049"/>
          <a:ext cx="3115278" cy="426620"/>
        </a:xfrm>
        <a:prstGeom prst="rect">
          <a:avLst/>
        </a:prstGeom>
      </xdr:spPr>
    </xdr:pic>
    <xdr:clientData/>
  </xdr:twoCellAnchor>
  <xdr:twoCellAnchor>
    <xdr:from>
      <xdr:col>5</xdr:col>
      <xdr:colOff>151190</xdr:colOff>
      <xdr:row>0</xdr:row>
      <xdr:rowOff>217714</xdr:rowOff>
    </xdr:from>
    <xdr:to>
      <xdr:col>16</xdr:col>
      <xdr:colOff>84667</xdr:colOff>
      <xdr:row>5</xdr:row>
      <xdr:rowOff>139095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88D5323-76EF-44FC-8A62-CA0349267A37}"/>
            </a:ext>
          </a:extLst>
        </xdr:cNvPr>
        <xdr:cNvSpPr txBox="1"/>
      </xdr:nvSpPr>
      <xdr:spPr>
        <a:xfrm>
          <a:off x="5569857" y="217714"/>
          <a:ext cx="6477000" cy="1318381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000">
              <a:latin typeface="Arial" panose="020B0604020202020204" pitchFamily="34" charset="0"/>
              <a:cs typeface="Arial" panose="020B0604020202020204" pitchFamily="34" charset="0"/>
            </a:rPr>
            <a:t>1. Open this on a computer running Bloomberg</a:t>
          </a:r>
        </a:p>
        <a:p>
          <a:r>
            <a:rPr lang="en-US" sz="2000">
              <a:latin typeface="Arial" panose="020B0604020202020204" pitchFamily="34" charset="0"/>
              <a:cs typeface="Arial" panose="020B0604020202020204" pitchFamily="34" charset="0"/>
            </a:rPr>
            <a:t>2. Update the ticker</a:t>
          </a:r>
          <a:r>
            <a:rPr lang="en-US" sz="2000" baseline="0">
              <a:latin typeface="Arial" panose="020B0604020202020204" pitchFamily="34" charset="0"/>
              <a:cs typeface="Arial" panose="020B0604020202020204" pitchFamily="34" charset="0"/>
            </a:rPr>
            <a:t> in cell A20 for your stock</a:t>
          </a:r>
        </a:p>
        <a:p>
          <a:r>
            <a:rPr lang="en-US" sz="2000" baseline="0">
              <a:latin typeface="Arial" panose="020B0604020202020204" pitchFamily="34" charset="0"/>
              <a:cs typeface="Arial" panose="020B0604020202020204" pitchFamily="34" charset="0"/>
            </a:rPr>
            <a:t>3. The Relative P/E table to the left and the comp table below should automatically update</a:t>
          </a:r>
          <a:endParaRPr lang="en-US" sz="2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8A1394B-0FEF-4F89-A745-81BBE67DCD3F}" name="Table24" displayName="Table24" ref="A1:E6" totalsRowShown="0" headerRowDxfId="2">
  <autoFilter ref="A1:E6" xr:uid="{7ACECE48-C54D-42C9-B4E3-FCD30E122EE7}"/>
  <tableColumns count="5">
    <tableColumn id="1" xr3:uid="{E1AF9826-8A2A-4089-AC37-CA2A3D3C73F3}" name="Ticker" dataDxfId="1"/>
    <tableColumn id="2" xr3:uid="{E26F3721-F1F4-45D0-BFFE-1F700D3C8E17}" name="Current Price"/>
    <tableColumn id="3" xr3:uid="{FE8E96A8-8BE5-4B91-8EE6-573B3D74F528}" name="Forward (NTM) EPS"/>
    <tableColumn id="5" xr3:uid="{2A057062-4555-4E82-B34A-4364D5FBB118}" name="P/E" dataDxfId="0"/>
    <tableColumn id="6" xr3:uid="{4E8E6F77-B5E5-462D-8051-6C9CEE4AC0DD}" name="Relative P/E Ratio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939E240-F998-4746-AA9A-793972EC8254}" name="Table2" displayName="Table2" ref="A3:E8" totalsRowShown="0" headerRowDxfId="3">
  <autoFilter ref="A3:E8" xr:uid="{19EC02E3-65E5-449B-9E5A-854F6CBE3439}"/>
  <tableColumns count="5">
    <tableColumn id="1" xr3:uid="{1C4FA0BF-3E40-4B25-A69A-180BC9D27D60}" name="Ticker" dataDxfId="5"/>
    <tableColumn id="2" xr3:uid="{8B583178-EB80-4F2B-A5A8-6CBAFFCC3819}" name="Current Price"/>
    <tableColumn id="3" xr3:uid="{53CD8C92-BC99-44D5-98D9-2D3D8A18016F}" name="Forward (NTM) EPS"/>
    <tableColumn id="5" xr3:uid="{F1B88970-FAA3-4B8A-9CA0-DB8FFE53C1AF}" name="P/E" dataDxfId="4"/>
    <tableColumn id="6" xr3:uid="{11E6037B-C5C6-4D96-B449-1404C4F68ECC}" name="Relative P/E Rati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0EFD4-B196-4F54-83FC-E7B1B23E4474}">
  <dimension ref="A1:E9"/>
  <sheetViews>
    <sheetView tabSelected="1" workbookViewId="0"/>
  </sheetViews>
  <sheetFormatPr defaultRowHeight="14.15" x14ac:dyDescent="0.35"/>
  <cols>
    <col min="1" max="1" width="13" bestFit="1" customWidth="1"/>
    <col min="2" max="3" width="17.5" bestFit="1" customWidth="1"/>
    <col min="4" max="4" width="7.9140625" bestFit="1" customWidth="1"/>
    <col min="5" max="5" width="15.9140625" bestFit="1" customWidth="1"/>
  </cols>
  <sheetData>
    <row r="1" spans="1:5" ht="26.6" customHeight="1" x14ac:dyDescent="0.35">
      <c r="A1" s="48" t="s">
        <v>3</v>
      </c>
      <c r="B1" s="47" t="s">
        <v>61</v>
      </c>
      <c r="C1" s="47" t="s">
        <v>62</v>
      </c>
      <c r="D1" s="47" t="s">
        <v>59</v>
      </c>
      <c r="E1" s="47" t="s">
        <v>56</v>
      </c>
    </row>
    <row r="2" spans="1:5" x14ac:dyDescent="0.35">
      <c r="A2" s="43" t="s">
        <v>55</v>
      </c>
      <c r="D2" s="46"/>
      <c r="E2" s="17" t="s">
        <v>63</v>
      </c>
    </row>
    <row r="3" spans="1:5" x14ac:dyDescent="0.35">
      <c r="A3" s="43" t="s">
        <v>60</v>
      </c>
      <c r="B3" s="3"/>
      <c r="C3" s="41"/>
      <c r="D3" s="46"/>
      <c r="E3" s="7"/>
    </row>
    <row r="4" spans="1:5" x14ac:dyDescent="0.35">
      <c r="A4" s="43" t="s">
        <v>52</v>
      </c>
      <c r="B4" s="3"/>
      <c r="C4" s="41"/>
      <c r="D4" s="46"/>
      <c r="E4" s="7"/>
    </row>
    <row r="5" spans="1:5" x14ac:dyDescent="0.35">
      <c r="A5" s="43" t="s">
        <v>53</v>
      </c>
      <c r="B5" s="3"/>
      <c r="C5" s="41"/>
      <c r="D5" s="46"/>
      <c r="E5" s="7"/>
    </row>
    <row r="6" spans="1:5" x14ac:dyDescent="0.35">
      <c r="A6" s="43" t="s">
        <v>54</v>
      </c>
      <c r="B6" s="3"/>
      <c r="C6" s="41"/>
      <c r="D6" s="46"/>
      <c r="E6" s="7"/>
    </row>
    <row r="9" spans="1:5" x14ac:dyDescent="0.35">
      <c r="A9" t="s">
        <v>65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D58"/>
  <sheetViews>
    <sheetView zoomScale="90" zoomScaleNormal="90" workbookViewId="0">
      <pane xSplit="3" ySplit="16" topLeftCell="D17" activePane="bottomRight" state="frozen"/>
      <selection pane="topRight" activeCell="D1" sqref="D1"/>
      <selection pane="bottomLeft" activeCell="A2" sqref="A2"/>
      <selection pane="bottomRight" activeCell="A20" sqref="A20"/>
    </sheetView>
  </sheetViews>
  <sheetFormatPr defaultRowHeight="14.15" outlineLevelRow="1" outlineLevelCol="1" x14ac:dyDescent="0.35"/>
  <cols>
    <col min="1" max="1" width="17.1640625" style="43" bestFit="1" customWidth="1"/>
    <col min="2" max="2" width="19" bestFit="1" customWidth="1"/>
    <col min="3" max="3" width="20.6640625" bestFit="1" customWidth="1"/>
    <col min="4" max="4" width="9.33203125" customWidth="1" outlineLevel="1"/>
    <col min="5" max="5" width="16.83203125" customWidth="1" outlineLevel="1"/>
    <col min="6" max="6" width="17.75" customWidth="1" outlineLevel="1"/>
    <col min="7" max="7" width="9.33203125" customWidth="1" outlineLevel="1"/>
    <col min="8" max="8" width="2.4140625" customWidth="1"/>
    <col min="9" max="9" width="8.1640625" style="5" customWidth="1" outlineLevel="1"/>
    <col min="10" max="10" width="11" customWidth="1" outlineLevel="1"/>
    <col min="11" max="11" width="10.1640625" style="9" customWidth="1" outlineLevel="1"/>
    <col min="12" max="12" width="10" customWidth="1" outlineLevel="1"/>
    <col min="13" max="13" width="10.1640625" style="11" customWidth="1" outlineLevel="1"/>
    <col min="14" max="14" width="2.4140625" customWidth="1"/>
    <col min="15" max="20" width="9.33203125" customWidth="1" outlineLevel="1"/>
    <col min="21" max="21" width="3.1640625" customWidth="1"/>
    <col min="22" max="25" width="11" style="3" customWidth="1" outlineLevel="1"/>
    <col min="26" max="34" width="9.33203125" customWidth="1" outlineLevel="1"/>
    <col min="35" max="35" width="4.9140625" customWidth="1"/>
    <col min="36" max="41" width="13.08203125" style="6" customWidth="1" outlineLevel="1"/>
    <col min="42" max="42" width="14.4140625" style="7" customWidth="1" outlineLevel="1"/>
    <col min="43" max="45" width="14.4140625" customWidth="1" outlineLevel="1"/>
    <col min="46" max="46" width="4.83203125" customWidth="1"/>
    <col min="47" max="49" width="9.33203125" customWidth="1" outlineLevel="1"/>
    <col min="50" max="50" width="4.6640625" customWidth="1"/>
    <col min="56" max="56" width="12.6640625" bestFit="1" customWidth="1"/>
  </cols>
  <sheetData>
    <row r="1" spans="1:52" ht="39.549999999999997" customHeight="1" x14ac:dyDescent="0.35"/>
    <row r="3" spans="1:52" ht="27.45" customHeight="1" x14ac:dyDescent="0.35">
      <c r="A3" s="48" t="s">
        <v>3</v>
      </c>
      <c r="B3" s="47" t="s">
        <v>61</v>
      </c>
      <c r="C3" s="47" t="s">
        <v>62</v>
      </c>
      <c r="D3" s="47" t="s">
        <v>59</v>
      </c>
      <c r="E3" s="47" t="s">
        <v>56</v>
      </c>
    </row>
    <row r="4" spans="1:52" x14ac:dyDescent="0.35">
      <c r="A4" s="43" t="s">
        <v>55</v>
      </c>
      <c r="B4">
        <v>2669.91</v>
      </c>
      <c r="C4">
        <v>161.82</v>
      </c>
      <c r="D4" s="46">
        <f>B4/C4</f>
        <v>16.499258435298479</v>
      </c>
      <c r="E4" s="17" t="s">
        <v>63</v>
      </c>
    </row>
    <row r="5" spans="1:52" x14ac:dyDescent="0.35">
      <c r="A5" s="43" t="s">
        <v>60</v>
      </c>
      <c r="B5" s="3">
        <f>_xll.BDP(A17,"LAST_PRICE")</f>
        <v>161.15</v>
      </c>
      <c r="C5" s="41">
        <f>_xll.BDP(A17,"BEST_EPS","BEST_FPERIOD_OVERRIDE", "bf")</f>
        <v>8.007076923076923</v>
      </c>
      <c r="D5" s="46">
        <f>B5/C5</f>
        <v>20.125946278292282</v>
      </c>
      <c r="E5" s="7">
        <f>D5/$D$4</f>
        <v>1.2198091421633153</v>
      </c>
    </row>
    <row r="6" spans="1:52" x14ac:dyDescent="0.35">
      <c r="A6" s="43" t="s">
        <v>52</v>
      </c>
      <c r="B6" s="3">
        <f>_xll.BDP(A18,"LAST_PRICE")</f>
        <v>246.94</v>
      </c>
      <c r="C6" s="41">
        <f>_xll.BDP(A18,"BEST_EPS","BEST_FPERIOD_OVERRIDE", "bf")</f>
        <v>17.93692307692308</v>
      </c>
      <c r="D6" s="46">
        <f>B6/C6</f>
        <v>13.76713268719444</v>
      </c>
      <c r="E6" s="7">
        <f>D6/$D$4</f>
        <v>0.83440917912656398</v>
      </c>
    </row>
    <row r="7" spans="1:52" x14ac:dyDescent="0.35">
      <c r="A7" s="43" t="s">
        <v>53</v>
      </c>
      <c r="B7" s="3">
        <f>_xll.BDP(A19,"LAST_PRICE")</f>
        <v>79.75</v>
      </c>
      <c r="C7" s="41">
        <f>_xll.BDP(A19,"BEST_EPS","BEST_FPERIOD_OVERRIDE", "bf")</f>
        <v>2.7518846153846157</v>
      </c>
      <c r="D7" s="46">
        <f t="shared" ref="D7:D8" si="0">B7/C7</f>
        <v>28.980139484828577</v>
      </c>
      <c r="E7" s="7">
        <f t="shared" ref="E7:E8" si="1">D7/$D$4</f>
        <v>1.7564510307219945</v>
      </c>
    </row>
    <row r="8" spans="1:52" x14ac:dyDescent="0.35">
      <c r="A8" s="43" t="str">
        <f>A20</f>
        <v>UPS US Equity</v>
      </c>
      <c r="B8" s="3">
        <f>_xll.BDP(A20,"LAST_PRICE")</f>
        <v>121.8</v>
      </c>
      <c r="C8" s="41">
        <f>_xll.BDP(A20,"BEST_EPS","BEST_FPERIOD_OVERRIDE", "bf")</f>
        <v>7.6774000000000004</v>
      </c>
      <c r="D8" s="46">
        <f t="shared" si="0"/>
        <v>15.864745877510614</v>
      </c>
      <c r="E8" s="7">
        <f t="shared" si="1"/>
        <v>0.96154296508075843</v>
      </c>
    </row>
    <row r="12" spans="1:52" outlineLevel="1" x14ac:dyDescent="0.35">
      <c r="A12" s="43" t="s">
        <v>39</v>
      </c>
    </row>
    <row r="13" spans="1:52" outlineLevel="1" x14ac:dyDescent="0.35">
      <c r="A13" s="24" t="s">
        <v>38</v>
      </c>
      <c r="C13" t="str">
        <f>_xll.BDP(A13,"SHORT_NAME")</f>
        <v>S&amp;P 500 INDEX</v>
      </c>
      <c r="D13" s="3">
        <f>_xll.BDP(A13,"LAST_PRICE")</f>
        <v>2850.13</v>
      </c>
      <c r="E13" s="4">
        <f>(_xll.BDP(A13,"RT_PX_CHG_PCT_1D"))/100</f>
        <v>3.32314E-3</v>
      </c>
      <c r="F13" s="5"/>
      <c r="G13" s="2"/>
      <c r="H13" s="2"/>
      <c r="I13" s="13"/>
      <c r="J13" s="14"/>
      <c r="K13" s="15"/>
      <c r="L13" s="14"/>
      <c r="M13" s="10"/>
      <c r="R13" s="7"/>
      <c r="S13" s="7"/>
      <c r="T13" s="7"/>
      <c r="U13" s="7"/>
      <c r="V13" s="16"/>
      <c r="W13" s="18"/>
      <c r="X13" s="42"/>
      <c r="Y13" s="16"/>
      <c r="Z13" s="3"/>
      <c r="AA13" s="3">
        <f>_xll.BDP(A13,"BEST_EPS","BEST_FPERIOD_OVERRIDE", "bf")</f>
        <v>171.69157409667969</v>
      </c>
      <c r="AB13" s="3"/>
      <c r="AC13" s="3"/>
      <c r="AD13" s="7"/>
      <c r="AE13" s="7"/>
      <c r="AF13" s="7"/>
      <c r="AG13" s="21"/>
      <c r="AH13" s="21"/>
      <c r="AI13" s="7"/>
      <c r="AJ13" s="23">
        <f>$D13/AA13</f>
        <v>16.600290462682164</v>
      </c>
      <c r="AK13" s="23"/>
      <c r="AL13" s="23"/>
      <c r="AM13" s="23"/>
      <c r="AN13" s="23"/>
      <c r="AO13" s="23"/>
      <c r="AQ13" s="7"/>
      <c r="AR13" s="7"/>
      <c r="AS13" s="7"/>
      <c r="AT13" s="3"/>
      <c r="AU13" s="2"/>
      <c r="AV13" s="2"/>
      <c r="AW13" s="2"/>
      <c r="AX13" s="2"/>
      <c r="AY13" s="17"/>
    </row>
    <row r="14" spans="1:52" outlineLevel="1" x14ac:dyDescent="0.35">
      <c r="D14" s="3"/>
      <c r="E14" s="4"/>
      <c r="F14" s="5"/>
      <c r="G14" s="2"/>
      <c r="H14" s="2"/>
      <c r="I14" s="13"/>
      <c r="J14" s="14"/>
      <c r="K14" s="15"/>
      <c r="L14" s="14"/>
      <c r="M14" s="10"/>
      <c r="R14" s="7"/>
      <c r="S14" s="7"/>
      <c r="T14" s="7"/>
      <c r="U14" s="7"/>
      <c r="V14" s="16"/>
      <c r="W14" s="18"/>
      <c r="X14" s="16"/>
      <c r="Y14" s="16"/>
      <c r="Z14" s="3"/>
      <c r="AA14" s="3"/>
      <c r="AB14" s="3"/>
      <c r="AC14" s="3"/>
      <c r="AD14" s="7"/>
      <c r="AE14" s="7"/>
      <c r="AF14" s="7"/>
      <c r="AG14" s="21"/>
      <c r="AH14" s="21"/>
      <c r="AI14" s="7"/>
      <c r="AJ14" s="23"/>
      <c r="AK14" s="23"/>
      <c r="AL14" s="23"/>
      <c r="AM14" s="23"/>
      <c r="AN14" s="23"/>
      <c r="AO14" s="23"/>
      <c r="AQ14" s="7"/>
      <c r="AR14" s="7"/>
      <c r="AS14" s="7"/>
      <c r="AT14" s="3"/>
      <c r="AU14" s="2"/>
      <c r="AV14" s="2"/>
      <c r="AW14" s="2"/>
      <c r="AX14" s="2"/>
      <c r="AY14" s="17"/>
    </row>
    <row r="15" spans="1:52" s="1" customFormat="1" ht="14.6" thickBot="1" x14ac:dyDescent="0.4">
      <c r="A15" s="8" t="s">
        <v>21</v>
      </c>
      <c r="B15" s="8"/>
      <c r="C15" s="8"/>
      <c r="D15" s="8" t="s">
        <v>4</v>
      </c>
      <c r="E15" s="8"/>
      <c r="F15" s="8"/>
      <c r="G15" s="8"/>
      <c r="I15" s="8" t="s">
        <v>22</v>
      </c>
      <c r="J15" s="8"/>
      <c r="K15" s="12"/>
      <c r="L15" s="8"/>
      <c r="M15" s="8"/>
      <c r="N15"/>
      <c r="O15" s="8" t="s">
        <v>47</v>
      </c>
      <c r="P15" s="8"/>
      <c r="Q15" s="8"/>
      <c r="R15" s="8"/>
      <c r="S15" s="8"/>
      <c r="T15" s="8"/>
      <c r="V15" s="20" t="s">
        <v>30</v>
      </c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2"/>
      <c r="AJ15" s="25" t="s">
        <v>9</v>
      </c>
      <c r="AK15" s="25"/>
      <c r="AL15" s="25"/>
      <c r="AM15" s="25"/>
      <c r="AN15" s="25"/>
      <c r="AO15" s="25"/>
      <c r="AP15" s="26"/>
      <c r="AQ15" s="20"/>
      <c r="AR15" s="20"/>
      <c r="AS15" s="20"/>
      <c r="AT15" s="22"/>
      <c r="AU15" s="8" t="s">
        <v>46</v>
      </c>
      <c r="AV15" s="8"/>
      <c r="AW15" s="8"/>
      <c r="AZ15"/>
    </row>
    <row r="16" spans="1:52" s="27" customFormat="1" ht="99" x14ac:dyDescent="0.35">
      <c r="A16" s="44" t="s">
        <v>3</v>
      </c>
      <c r="B16" s="27" t="s">
        <v>14</v>
      </c>
      <c r="C16" s="27" t="s">
        <v>15</v>
      </c>
      <c r="D16" s="28" t="s">
        <v>16</v>
      </c>
      <c r="E16" s="29" t="s">
        <v>17</v>
      </c>
      <c r="F16" s="30" t="s">
        <v>48</v>
      </c>
      <c r="G16" s="29" t="s">
        <v>18</v>
      </c>
      <c r="H16" s="29"/>
      <c r="I16" s="31" t="s">
        <v>0</v>
      </c>
      <c r="J16" s="29" t="s">
        <v>2</v>
      </c>
      <c r="K16" s="32" t="s">
        <v>23</v>
      </c>
      <c r="L16" s="29" t="s">
        <v>1</v>
      </c>
      <c r="M16" s="33" t="s">
        <v>24</v>
      </c>
      <c r="N16" s="34"/>
      <c r="O16" s="27" t="s">
        <v>25</v>
      </c>
      <c r="P16" s="27" t="s">
        <v>26</v>
      </c>
      <c r="Q16" s="27" t="s">
        <v>27</v>
      </c>
      <c r="R16" s="36" t="s">
        <v>28</v>
      </c>
      <c r="S16" s="29" t="s">
        <v>19</v>
      </c>
      <c r="T16" s="29" t="s">
        <v>20</v>
      </c>
      <c r="U16" s="29"/>
      <c r="V16" s="28" t="s">
        <v>5</v>
      </c>
      <c r="W16" s="28" t="s">
        <v>8</v>
      </c>
      <c r="X16" s="28" t="s">
        <v>6</v>
      </c>
      <c r="Y16" s="28" t="s">
        <v>7</v>
      </c>
      <c r="Z16" s="28" t="s">
        <v>31</v>
      </c>
      <c r="AA16" s="40" t="s">
        <v>32</v>
      </c>
      <c r="AB16" s="28" t="s">
        <v>33</v>
      </c>
      <c r="AC16" s="28" t="s">
        <v>34</v>
      </c>
      <c r="AD16" s="28" t="s">
        <v>35</v>
      </c>
      <c r="AE16" s="28" t="s">
        <v>36</v>
      </c>
      <c r="AF16" s="28" t="s">
        <v>37</v>
      </c>
      <c r="AG16" s="28" t="s">
        <v>49</v>
      </c>
      <c r="AH16" s="28" t="s">
        <v>50</v>
      </c>
      <c r="AI16" s="28"/>
      <c r="AJ16" s="33" t="s">
        <v>10</v>
      </c>
      <c r="AK16" s="33" t="s">
        <v>12</v>
      </c>
      <c r="AL16" s="33" t="s">
        <v>11</v>
      </c>
      <c r="AM16" s="33" t="str">
        <f>"Relative "&amp;AJ16</f>
        <v>Relative Valuation using analyst's NTM estimate</v>
      </c>
      <c r="AN16" s="33" t="str">
        <f t="shared" ref="AN16:AO16" si="2">"Relative "&amp;AK16</f>
        <v>Relative Valuation using analyst's FY2 estimate</v>
      </c>
      <c r="AO16" s="33" t="str">
        <f t="shared" si="2"/>
        <v>Relative Valuation using analyst's FY3 estimate</v>
      </c>
      <c r="AP16" s="36" t="s">
        <v>13</v>
      </c>
      <c r="AQ16" s="28" t="s">
        <v>40</v>
      </c>
      <c r="AR16" s="28" t="s">
        <v>41</v>
      </c>
      <c r="AS16" s="28" t="s">
        <v>42</v>
      </c>
      <c r="AT16" s="28"/>
      <c r="AU16" s="29" t="s">
        <v>43</v>
      </c>
      <c r="AV16" s="29" t="s">
        <v>44</v>
      </c>
      <c r="AW16" s="29" t="s">
        <v>45</v>
      </c>
      <c r="AX16" s="29"/>
      <c r="AY16" s="27" t="s">
        <v>29</v>
      </c>
      <c r="AZ16"/>
    </row>
    <row r="17" spans="1:56" x14ac:dyDescent="0.35">
      <c r="A17" s="45" t="s">
        <v>51</v>
      </c>
      <c r="B17" t="str">
        <f>_xll.BDP(A17,"GICS_SUB_INDUSTRY_NAME")</f>
        <v>Restaurants</v>
      </c>
      <c r="C17" t="str">
        <f>_xll.BDP(A17,"SHORT_NAME")</f>
        <v>MCDONALDS CORP</v>
      </c>
      <c r="D17" s="3">
        <f>_xll.BDP(A17,"LAST_PRICE")</f>
        <v>161.15</v>
      </c>
      <c r="E17" s="4">
        <f>(_xll.BDP(A17,"RT_PX_CHG_PCT_1D"))/100</f>
        <v>-3.5862199999999998E-3</v>
      </c>
      <c r="F17" s="5">
        <f>_xll.BDP(A17,"EQY_TURNOVER_REALTIME")</f>
        <v>406669200</v>
      </c>
      <c r="G17" s="2">
        <f>(_xll.BDP(A17,"SHORT_INT_RATIO"))/100</f>
        <v>1.7589549999999999E-2</v>
      </c>
      <c r="H17" s="2"/>
      <c r="I17" s="13"/>
      <c r="J17" s="14"/>
      <c r="K17" s="15"/>
      <c r="L17" s="14"/>
      <c r="M17" s="10">
        <f>_xll.BDP(A17,"EQY_REC_CONS")</f>
        <v>4.3142857551574707</v>
      </c>
      <c r="O17">
        <f>_xll.BDP(A17,"BEST_EEPS_CUR_YR_NUMEST")</f>
        <v>26</v>
      </c>
      <c r="P17">
        <f>_xll.BDP(A17,"BEST_EEPS_NXT_YR_NUMEST")</f>
        <v>33</v>
      </c>
      <c r="Q17">
        <f>_xll.BDP(A17,"BEST_EST_EPS_FY3_NUMEST")</f>
        <v>11</v>
      </c>
      <c r="R17" s="38">
        <f>_xll.BDP(A17,"BEST_EPS_STDDEV","BEST_FPERIOD_OVERRIDE", "bf")</f>
        <v>0.10826153846153846</v>
      </c>
      <c r="S17" s="7">
        <f>_xll.BDP(A17,"BEST_EEPS_FY2_STDDEV")</f>
        <v>0.109</v>
      </c>
      <c r="T17" s="7">
        <f>_xll.BDP(A17,"BEST_EEPS_FY3_STDDEV")</f>
        <v>0.23500000000000001</v>
      </c>
      <c r="U17" s="7"/>
      <c r="V17" s="16">
        <f t="shared" ref="V17:V19" si="3">Z17</f>
        <v>7.657</v>
      </c>
      <c r="W17" s="18">
        <f t="shared" ref="W17:W19" ca="1" si="4">(((AY17-TODAY()+30)/365)*V17)+(X17*(1-(((AY17-TODAY()+30)/365))))</f>
        <v>8.00672602739726</v>
      </c>
      <c r="X17" s="16">
        <f t="shared" ref="X17:X19" si="5">AB17</f>
        <v>8.2119999999999997</v>
      </c>
      <c r="Y17" s="16">
        <f t="shared" ref="Y17:Y19" si="6">AC17</f>
        <v>8.854000000000001</v>
      </c>
      <c r="Z17" s="3">
        <f>_xll.BDP(A17,"BEST_EEPS_CUR_YR")</f>
        <v>7.657</v>
      </c>
      <c r="AA17" s="41">
        <f>_xll.BDP(A17,"BEST_EPS","BEST_FPERIOD_OVERRIDE", "bf")</f>
        <v>8.007076923076923</v>
      </c>
      <c r="AB17" s="3">
        <f>_xll.BDP(A17,"BEST_EPS_NXT_YR")</f>
        <v>8.2119999999999997</v>
      </c>
      <c r="AC17" s="3">
        <f>_xll.BDP(A17,"BEST_EST_EPS_FY3")</f>
        <v>8.854000000000001</v>
      </c>
      <c r="AD17" s="7">
        <f t="shared" ref="AD17:AD19" ca="1" si="7">IFERROR((W17/AA17-1),0)</f>
        <v>-4.3823193286884887E-5</v>
      </c>
      <c r="AE17" s="7">
        <f t="shared" ref="AE17:AE19" si="8">IFERROR((X17/AB17-1),0)</f>
        <v>0</v>
      </c>
      <c r="AF17" s="7">
        <f t="shared" ref="AF17:AF19" si="9">IFERROR((Y17/AC17-1),0)</f>
        <v>0</v>
      </c>
      <c r="AG17" s="21">
        <f t="shared" ref="AG17:AG19" si="10">IFERROR(X17/V17-1,0)</f>
        <v>7.2482695572678502E-2</v>
      </c>
      <c r="AH17" s="21">
        <f t="shared" ref="AH17:AH19" si="11">IFERROR(Y17/X17-1,0)</f>
        <v>7.8178275694106292E-2</v>
      </c>
      <c r="AI17" s="21"/>
      <c r="AJ17" s="23">
        <f ca="1">IFERROR(($D17/W17),0)</f>
        <v>20.126828300179131</v>
      </c>
      <c r="AK17" s="23">
        <f>IFERROR(($D17/X17),0)</f>
        <v>19.623721383341454</v>
      </c>
      <c r="AL17" s="23">
        <f>IFERROR(($D17/Y17),0)</f>
        <v>18.200813191777726</v>
      </c>
      <c r="AM17" s="7">
        <f ca="1">IFERROR((AJ17/$AJ$13),0)</f>
        <v>1.2124383212103851</v>
      </c>
      <c r="AN17" s="7">
        <f>IFERROR((AK17/$AJ$13),0)</f>
        <v>1.1821312059241393</v>
      </c>
      <c r="AO17" s="7">
        <f>IFERROR((AL17/$AJ$13),0)</f>
        <v>1.09641534482144</v>
      </c>
      <c r="AP17" s="37">
        <f t="array" ref="AP17">MEDIAN(IFERROR(_xll.BDH($A17,"BEST_PE_RATIO","ed-10ay","","per","am","days=a","dts=h","BEST_FPERIOD_OVERRIDE","1BF","array=true")/_xll.BDH($A$13,"BEST_PE_RATIO","ed-10ay","","per","am","days=a","dts=h","BEST_FPERIOD_OVERRIDE","1BF","array=true"),""))</f>
        <v>1.2032452843423214</v>
      </c>
      <c r="AQ17" s="7">
        <f ca="1">AM17-$AP17</f>
        <v>9.1930368680637198E-3</v>
      </c>
      <c r="AR17" s="7">
        <f>AN17-$AP17</f>
        <v>-2.1114078418182025E-2</v>
      </c>
      <c r="AS17" s="7">
        <f>AO17-$AP17</f>
        <v>-0.10682993952088138</v>
      </c>
      <c r="AT17" s="3"/>
      <c r="AU17" s="2">
        <f>IFERROR(((_xll.BDP(A17,"EPS_BEF_XO_3YR_GEO_GROWTH"))/100),0)</f>
        <v>9.8558220128652105E-2</v>
      </c>
      <c r="AV17" s="2">
        <f>IFERROR(((_xll.BDP(A17,"5YR_AVG_RETURN_ON_INVESTED_CPTL"))/100),0)</f>
        <v>0.19249740878245056</v>
      </c>
      <c r="AW17" s="2">
        <f>IFERROR(((_xll.BDP(A17,"5_YEAR_AVERAGE_ADJUSTED_ROE"))/100),0)</f>
        <v>0</v>
      </c>
      <c r="AX17" s="2"/>
      <c r="AY17" s="17" t="str">
        <f>_xll.BDP(A17,"NEXT_FISCAL_YR_END_MONTH")</f>
        <v>12/2018</v>
      </c>
      <c r="BA17" s="35"/>
      <c r="BD17" s="19"/>
    </row>
    <row r="18" spans="1:56" x14ac:dyDescent="0.35">
      <c r="A18" s="45" t="s">
        <v>58</v>
      </c>
      <c r="B18" t="str">
        <f>_xll.BDP(A18,"GICS_SUB_INDUSTRY_NAME")</f>
        <v>Air Freight &amp; Logistics</v>
      </c>
      <c r="C18" t="str">
        <f>_xll.BDP(A18,"SHORT_NAME")</f>
        <v>FEDEX CORP</v>
      </c>
      <c r="D18" s="3">
        <f>_xll.BDP(A18,"LAST_PRICE")</f>
        <v>246.94</v>
      </c>
      <c r="E18" s="4">
        <f>(_xll.BDP(A18,"RT_PX_CHG_PCT_1D"))/100</f>
        <v>2.8020299999999996E-3</v>
      </c>
      <c r="F18" s="5">
        <f>_xll.BDP(A18,"EQY_TURNOVER_REALTIME")</f>
        <v>198281800</v>
      </c>
      <c r="G18" s="2">
        <f>(_xll.BDP(A18,"SHORT_INT_RATIO"))/100</f>
        <v>2.3171870000000001E-2</v>
      </c>
      <c r="H18" s="2"/>
      <c r="I18" s="13"/>
      <c r="J18" s="14"/>
      <c r="K18" s="15"/>
      <c r="L18" s="14"/>
      <c r="M18" s="10">
        <f>_xll.BDP(A18,"EQY_REC_CONS")</f>
        <v>4.5666666030883789</v>
      </c>
      <c r="O18">
        <f>_xll.BDP(A18,"BEST_EEPS_CUR_YR_NUMEST")</f>
        <v>29</v>
      </c>
      <c r="P18">
        <f>_xll.BDP(A18,"BEST_EEPS_NXT_YR_NUMEST")</f>
        <v>26</v>
      </c>
      <c r="Q18">
        <f>_xll.BDP(A18,"BEST_EST_EPS_FY3_NUMEST")</f>
        <v>6</v>
      </c>
      <c r="R18" s="38">
        <f>_xll.BDP(A18,"BEST_EPS_STDDEV","BEST_FPERIOD_OVERRIDE", "bf")</f>
        <v>0.23576923076923079</v>
      </c>
      <c r="S18" s="7">
        <f>_xll.BDP(A18,"BEST_EEPS_FY2_STDDEV")</f>
        <v>0.54800000000000004</v>
      </c>
      <c r="T18" s="7">
        <f>_xll.BDP(A18,"BEST_EEPS_FY3_STDDEV")</f>
        <v>0.51600000000000001</v>
      </c>
      <c r="U18" s="7"/>
      <c r="V18" s="16">
        <f t="shared" si="3"/>
        <v>17.37</v>
      </c>
      <c r="W18" s="18">
        <f t="shared" ca="1" si="4"/>
        <v>17.95005479452055</v>
      </c>
      <c r="X18" s="16">
        <f t="shared" si="5"/>
        <v>20.05</v>
      </c>
      <c r="Y18" s="16">
        <f t="shared" si="6"/>
        <v>22.545000000000002</v>
      </c>
      <c r="Z18" s="3">
        <f>_xll.BDP(A18,"BEST_EEPS_CUR_YR")</f>
        <v>17.37</v>
      </c>
      <c r="AA18" s="41">
        <f>_xll.BDP(A18,"BEST_EPS","BEST_FPERIOD_OVERRIDE", "bf")</f>
        <v>17.93692307692308</v>
      </c>
      <c r="AB18" s="3">
        <f>_xll.BDP(A18,"BEST_EPS_NXT_YR")</f>
        <v>20.05</v>
      </c>
      <c r="AC18" s="3">
        <f>_xll.BDP(A18,"BEST_EST_EPS_FY3")</f>
        <v>22.545000000000002</v>
      </c>
      <c r="AD18" s="7">
        <f t="shared" ca="1" si="7"/>
        <v>7.3210536395529324E-4</v>
      </c>
      <c r="AE18" s="7">
        <f t="shared" si="8"/>
        <v>0</v>
      </c>
      <c r="AF18" s="7">
        <f t="shared" si="9"/>
        <v>0</v>
      </c>
      <c r="AG18" s="21">
        <f t="shared" si="10"/>
        <v>0.15428900402993673</v>
      </c>
      <c r="AH18" s="21">
        <f t="shared" si="11"/>
        <v>0.12443890274314229</v>
      </c>
      <c r="AI18" s="21"/>
      <c r="AJ18" s="23">
        <f ca="1">IFERROR(($D18/W18),0)</f>
        <v>13.757061068993568</v>
      </c>
      <c r="AK18" s="23">
        <f>IFERROR(($D18/X18),0)</f>
        <v>12.316209476309226</v>
      </c>
      <c r="AL18" s="23">
        <f>IFERROR(($D18/Y18),0)</f>
        <v>10.953204701707694</v>
      </c>
      <c r="AM18" s="7">
        <f ca="1">IFERROR((AJ18/$AJ$13),0)</f>
        <v>0.8287241178050323</v>
      </c>
      <c r="AN18" s="7">
        <f>IFERROR((AK18/$AJ$13),0)</f>
        <v>0.74192734783745795</v>
      </c>
      <c r="AO18" s="7">
        <f>IFERROR((AL18/$AJ$13),0)</f>
        <v>0.65982006316881936</v>
      </c>
      <c r="AP18" s="37">
        <f t="array" ref="AP18">MEDIAN(IFERROR(_xll.BDH($A18,"BEST_PE_RATIO","ed-10ay","","per","am","days=a","dts=h","BEST_FPERIOD_OVERRIDE","1BF","array=true")/_xll.BDH($A$13,"BEST_PE_RATIO","ed-10ay","","per","am","days=a","dts=h","BEST_FPERIOD_OVERRIDE","1BF","array=true"),""))</f>
        <v>1.0246255760368663</v>
      </c>
      <c r="AQ18" s="7">
        <f ca="1">AM18-$AP18</f>
        <v>-0.19590145823183402</v>
      </c>
      <c r="AR18" s="7">
        <f>AN18-$AP18</f>
        <v>-0.28269822819940837</v>
      </c>
      <c r="AS18" s="7">
        <f>AO18-$AP18</f>
        <v>-0.36480551286804697</v>
      </c>
      <c r="AT18" s="3"/>
      <c r="AU18" s="2">
        <f>IFERROR(((_xll.BDP(A18,"EPS_BEF_XO_3YR_GEO_GROWTH"))/100),0)</f>
        <v>0.66570515110507245</v>
      </c>
      <c r="AV18" s="2">
        <f>IFERROR(((_xll.BDP(A18,"5YR_AVG_RETURN_ON_INVESTED_CPTL"))/100),0)</f>
        <v>0.10703189860804636</v>
      </c>
      <c r="AW18" s="2">
        <f>IFERROR(((_xll.BDP(A18,"5_YEAR_AVERAGE_ADJUSTED_ROE"))/100),0)</f>
        <v>0.19723827494371729</v>
      </c>
      <c r="AX18" s="2"/>
      <c r="AY18" s="17" t="str">
        <f>_xll.BDP(A18,"NEXT_FISCAL_YR_END_MONTH")</f>
        <v>05/2019</v>
      </c>
      <c r="BA18" s="35"/>
      <c r="BD18" s="19"/>
    </row>
    <row r="19" spans="1:56" x14ac:dyDescent="0.35">
      <c r="A19" s="45" t="s">
        <v>57</v>
      </c>
      <c r="B19" t="str">
        <f>_xll.BDP(A19,"GICS_SUB_INDUSTRY_NAME")</f>
        <v>Footwear</v>
      </c>
      <c r="C19" t="str">
        <f>_xll.BDP(A19,"SHORT_NAME")</f>
        <v>NIKE INC -CL B</v>
      </c>
      <c r="D19" s="3">
        <f>_xll.BDP(A19,"LAST_PRICE")</f>
        <v>79.75</v>
      </c>
      <c r="E19" s="4">
        <f>(_xll.BDP(A19,"RT_PX_CHG_PCT_1D"))/100</f>
        <v>-3.7476599999999999E-3</v>
      </c>
      <c r="F19" s="5">
        <f>_xll.BDP(A19,"EQY_TURNOVER_REALTIME")</f>
        <v>720386800</v>
      </c>
      <c r="G19" s="2">
        <f>(_xll.BDP(A19,"SHORT_INT_RATIO"))/100</f>
        <v>1.857193E-2</v>
      </c>
      <c r="H19" s="2"/>
      <c r="I19" s="13"/>
      <c r="J19" s="14"/>
      <c r="K19" s="15"/>
      <c r="L19" s="14"/>
      <c r="M19" s="10">
        <f>_xll.BDP(A19,"EQY_REC_CONS")</f>
        <v>3.923076868057251</v>
      </c>
      <c r="O19">
        <f>_xll.BDP(A19,"BEST_EEPS_CUR_YR_NUMEST")</f>
        <v>37</v>
      </c>
      <c r="P19">
        <f>_xll.BDP(A19,"BEST_EEPS_NXT_YR_NUMEST")</f>
        <v>35</v>
      </c>
      <c r="Q19">
        <f>_xll.BDP(A19,"BEST_EST_EPS_FY3_NUMEST")</f>
        <v>15</v>
      </c>
      <c r="R19" s="38">
        <f>_xll.BDP(A19,"BEST_EPS_STDDEV","BEST_FPERIOD_OVERRIDE", "bf")</f>
        <v>0.10623076923076924</v>
      </c>
      <c r="S19" s="7">
        <f>_xll.BDP(A19,"BEST_EEPS_FY2_STDDEV")</f>
        <v>0.122</v>
      </c>
      <c r="T19" s="7">
        <f>_xll.BDP(A19,"BEST_EEPS_FY3_STDDEV")</f>
        <v>0.18</v>
      </c>
      <c r="U19" s="7"/>
      <c r="V19" s="16">
        <f t="shared" si="3"/>
        <v>2.6550000000000002</v>
      </c>
      <c r="W19" s="18">
        <f t="shared" ca="1" si="4"/>
        <v>2.7541287671232881</v>
      </c>
      <c r="X19" s="16">
        <f t="shared" si="5"/>
        <v>3.113</v>
      </c>
      <c r="Y19" s="16">
        <f t="shared" si="6"/>
        <v>3.6859999999999999</v>
      </c>
      <c r="Z19" s="3">
        <f>_xll.BDP(A19,"BEST_EEPS_CUR_YR")</f>
        <v>2.6550000000000002</v>
      </c>
      <c r="AA19" s="41">
        <f>_xll.BDP(A19,"BEST_EPS","BEST_FPERIOD_OVERRIDE", "bf")</f>
        <v>2.7518846153846157</v>
      </c>
      <c r="AB19" s="3">
        <f>_xll.BDP(A19,"BEST_EPS_NXT_YR")</f>
        <v>3.113</v>
      </c>
      <c r="AC19" s="3">
        <f>_xll.BDP(A19,"BEST_EST_EPS_FY3")</f>
        <v>3.6859999999999999</v>
      </c>
      <c r="AD19" s="7">
        <f t="shared" ca="1" si="7"/>
        <v>8.1549630610466828E-4</v>
      </c>
      <c r="AE19" s="7">
        <f t="shared" si="8"/>
        <v>0</v>
      </c>
      <c r="AF19" s="7">
        <f t="shared" si="9"/>
        <v>0</v>
      </c>
      <c r="AG19" s="21">
        <f t="shared" si="10"/>
        <v>0.17250470809792828</v>
      </c>
      <c r="AH19" s="21">
        <f t="shared" si="11"/>
        <v>0.18406681657565049</v>
      </c>
      <c r="AI19" s="21"/>
      <c r="AJ19" s="23">
        <f ca="1">IFERROR(($D19/W19),0)</f>
        <v>28.956525545208834</v>
      </c>
      <c r="AK19" s="23">
        <f>IFERROR(($D19/X19),0)</f>
        <v>25.618374558303888</v>
      </c>
      <c r="AL19" s="23">
        <f>IFERROR(($D19/Y19),0)</f>
        <v>21.635919696147585</v>
      </c>
      <c r="AM19" s="7">
        <f ca="1">IFERROR((AJ19/$AJ$13),0)</f>
        <v>1.7443384867453839</v>
      </c>
      <c r="AN19" s="7">
        <f>IFERROR((AK19/$AJ$13),0)</f>
        <v>1.5432485724207408</v>
      </c>
      <c r="AO19" s="7">
        <f>IFERROR((AL19/$AJ$13),0)</f>
        <v>1.3033458507720472</v>
      </c>
      <c r="AP19" s="37">
        <f t="array" ref="AP19">MEDIAN(IFERROR(_xll.BDH($A19,"BEST_PE_RATIO","ed-10ay","","per","am","days=a","dts=h","BEST_FPERIOD_OVERRIDE","1BF","array=true")/_xll.BDH($A$13,"BEST_PE_RATIO","ed-10ay","","per","am","days=a","dts=h","BEST_FPERIOD_OVERRIDE","1BF","array=true"),""))</f>
        <v>1.404946104049233</v>
      </c>
      <c r="AQ19" s="7">
        <f ca="1">AM19-$AP19</f>
        <v>0.33939238269615091</v>
      </c>
      <c r="AR19" s="7">
        <f>AN19-$AP19</f>
        <v>0.13830246837150773</v>
      </c>
      <c r="AS19" s="7">
        <f>AO19-$AP19</f>
        <v>-0.1016002532771858</v>
      </c>
      <c r="AT19" s="3"/>
      <c r="AU19" s="2">
        <f>IFERROR(((_xll.BDP(A19,"EPS_BEF_XO_3YR_GEO_GROWTH"))/100),0)</f>
        <v>7.0857349415134774E-2</v>
      </c>
      <c r="AV19" s="2">
        <f>IFERROR(((_xll.BDP(A19,"5YR_AVG_RETURN_ON_INVESTED_CPTL"))/100),0)</f>
        <v>0.22031956896540314</v>
      </c>
      <c r="AW19" s="2">
        <f>IFERROR(((_xll.BDP(A19,"5_YEAR_AVERAGE_ADJUSTED_ROE"))/100),0)</f>
        <v>0.30462324319858397</v>
      </c>
      <c r="AX19" s="2"/>
      <c r="AY19" s="17" t="str">
        <f>_xll.BDP(A19,"NEXT_FISCAL_YR_END_MONTH")</f>
        <v>05/2019</v>
      </c>
      <c r="BA19" s="35"/>
      <c r="BD19" s="19"/>
    </row>
    <row r="20" spans="1:56" x14ac:dyDescent="0.35">
      <c r="A20" s="49" t="s">
        <v>64</v>
      </c>
      <c r="B20" t="str">
        <f>_xll.BDP(A20,"GICS_SUB_INDUSTRY_NAME")</f>
        <v>Air Freight &amp; Logistics</v>
      </c>
      <c r="C20" t="str">
        <f>_xll.BDP(A20,"SHORT_NAME")</f>
        <v>UNITED PARCEL-B</v>
      </c>
      <c r="D20" s="3">
        <f>_xll.BDP(A20,"LAST_PRICE")</f>
        <v>121.8</v>
      </c>
      <c r="E20" s="4">
        <f>(_xll.BDP(A20,"RT_PX_CHG_PCT_1D"))/100</f>
        <v>5.6972999999999998E-3</v>
      </c>
      <c r="F20" s="5">
        <f>_xll.BDP(A20,"EQY_TURNOVER_REALTIME")</f>
        <v>289272300</v>
      </c>
      <c r="G20" s="2">
        <f>(_xll.BDP(A20,"SHORT_INT_RATIO"))/100</f>
        <v>3.3954360000000003E-2</v>
      </c>
      <c r="H20" s="2"/>
      <c r="I20" s="13"/>
      <c r="J20" s="14"/>
      <c r="K20" s="15"/>
      <c r="L20" s="14"/>
      <c r="M20" s="10">
        <f>_xll.BDP(A20,"EQY_REC_CONS")</f>
        <v>3.6428570747375488</v>
      </c>
      <c r="O20">
        <f>_xll.BDP(A20,"BEST_EEPS_CUR_YR_NUMEST")</f>
        <v>25</v>
      </c>
      <c r="P20">
        <f>_xll.BDP(A20,"BEST_EEPS_NXT_YR_NUMEST")</f>
        <v>25</v>
      </c>
      <c r="Q20">
        <f>_xll.BDP(A20,"BEST_EST_EPS_FY3_NUMEST")</f>
        <v>12</v>
      </c>
      <c r="R20" s="38">
        <f>_xll.BDP(A20,"BEST_EPS_STDDEV","BEST_FPERIOD_OVERRIDE", "bf")</f>
        <v>0.12852307692307691</v>
      </c>
      <c r="S20" s="7">
        <f>_xll.BDP(A20,"BEST_EEPS_FY2_STDDEV")</f>
        <v>0.17799999999999999</v>
      </c>
      <c r="T20" s="7">
        <f>_xll.BDP(A20,"BEST_EEPS_FY3_STDDEV")</f>
        <v>0.45400000000000001</v>
      </c>
      <c r="U20" s="7"/>
      <c r="V20" s="16">
        <f t="shared" ref="V20" si="12">Z20</f>
        <v>7.2510000000000003</v>
      </c>
      <c r="W20" s="18">
        <f t="shared" ref="W20" ca="1" si="13">(((AY20-TODAY()+30)/365)*V20)+(X20*(1-(((AY20-TODAY()+30)/365))))</f>
        <v>7.6769726027397276</v>
      </c>
      <c r="X20" s="16">
        <f t="shared" ref="X20" si="14">AB20</f>
        <v>7.9270000000000005</v>
      </c>
      <c r="Y20" s="16">
        <f t="shared" ref="Y20" si="15">AC20</f>
        <v>8.543000000000001</v>
      </c>
      <c r="Z20" s="3">
        <f>_xll.BDP(A20,"BEST_EEPS_CUR_YR")</f>
        <v>7.2510000000000003</v>
      </c>
      <c r="AA20" s="41">
        <f>_xll.BDP(A20,"BEST_EPS","BEST_FPERIOD_OVERRIDE", "bf")</f>
        <v>7.6774000000000004</v>
      </c>
      <c r="AB20" s="3">
        <f>_xll.BDP(A20,"BEST_EPS_NXT_YR")</f>
        <v>7.9270000000000005</v>
      </c>
      <c r="AC20" s="3">
        <f>_xll.BDP(A20,"BEST_EST_EPS_FY3")</f>
        <v>8.543000000000001</v>
      </c>
      <c r="AD20" s="7">
        <f t="shared" ref="AD20" ca="1" si="16">IFERROR((W20/AA20-1),0)</f>
        <v>-5.566953138724795E-5</v>
      </c>
      <c r="AE20" s="7">
        <f t="shared" ref="AE20" si="17">IFERROR((X20/AB20-1),0)</f>
        <v>0</v>
      </c>
      <c r="AF20" s="7">
        <f t="shared" ref="AF20" si="18">IFERROR((Y20/AC20-1),0)</f>
        <v>0</v>
      </c>
      <c r="AG20" s="21">
        <f t="shared" ref="AG20" si="19">IFERROR(X20/V20-1,0)</f>
        <v>9.3228520204109877E-2</v>
      </c>
      <c r="AH20" s="21">
        <f t="shared" ref="AH20" si="20">IFERROR(Y20/X20-1,0)</f>
        <v>7.7709095496404812E-2</v>
      </c>
      <c r="AI20" s="21"/>
      <c r="AJ20" s="23">
        <f ca="1">IFERROR(($D20/W20),0)</f>
        <v>15.865629109648314</v>
      </c>
      <c r="AK20" s="23">
        <f>IFERROR(($D20/X20),0)</f>
        <v>15.36520751860729</v>
      </c>
      <c r="AL20" s="23">
        <f>IFERROR(($D20/Y20),0)</f>
        <v>14.25728666744703</v>
      </c>
      <c r="AM20" s="7">
        <f ca="1">IFERROR((AJ20/$AJ$13),0)</f>
        <v>0.9557440663652611</v>
      </c>
      <c r="AN20" s="7">
        <f>IFERROR((AK20/$AJ$13),0)</f>
        <v>0.9255987148627689</v>
      </c>
      <c r="AO20" s="7">
        <f>IFERROR((AL20/$AJ$13),0)</f>
        <v>0.85885766273172981</v>
      </c>
      <c r="AP20" s="37">
        <f t="array" ref="AP20">MEDIAN(IFERROR(_xll.BDH($A20,"BEST_PE_RATIO","ed-10ay","","per","am","days=a","dts=h","BEST_FPERIOD_OVERRIDE","1BF","array=true")/_xll.BDH($A$13,"BEST_PE_RATIO","ed-10ay","","per","am","days=a","dts=h","BEST_FPERIOD_OVERRIDE","1BF","array=true"),""))</f>
        <v>1.1923291674996037</v>
      </c>
      <c r="AQ20" s="7">
        <f ca="1">AM20-$AP20</f>
        <v>-0.23658510113434261</v>
      </c>
      <c r="AR20" s="7">
        <f>AN20-$AP20</f>
        <v>-0.26673045263683481</v>
      </c>
      <c r="AS20" s="7">
        <f>AO20-$AP20</f>
        <v>-0.33347150476787391</v>
      </c>
      <c r="AT20" s="3"/>
      <c r="AU20" s="2">
        <f>IFERROR(((_xll.BDP(A20,"EPS_BEF_XO_3YR_GEO_GROWTH"))/100),0)</f>
        <v>0.19440158233916827</v>
      </c>
      <c r="AV20" s="2">
        <f>IFERROR(((_xll.BDP(A20,"5YR_AVG_RETURN_ON_INVESTED_CPTL"))/100),0)</f>
        <v>0.23846706626693798</v>
      </c>
      <c r="AW20" s="2">
        <f>IFERROR(((_xll.BDP(A20,"5_YEAR_AVERAGE_ADJUSTED_ROE"))/100),0)</f>
        <v>3.0101624970928675</v>
      </c>
      <c r="AX20" s="2"/>
      <c r="AY20" s="17" t="str">
        <f>_xll.BDP(A20,"NEXT_FISCAL_YR_END_MONTH")</f>
        <v>12/2018</v>
      </c>
      <c r="BA20" s="35"/>
      <c r="BD20" s="19"/>
    </row>
    <row r="21" spans="1:56" x14ac:dyDescent="0.35">
      <c r="A21" s="45"/>
      <c r="D21" s="3"/>
      <c r="E21" s="4"/>
      <c r="F21" s="5"/>
      <c r="G21" s="2"/>
      <c r="H21" s="2"/>
      <c r="I21" s="13"/>
      <c r="J21" s="14"/>
      <c r="K21" s="15"/>
      <c r="L21" s="14"/>
      <c r="M21" s="10"/>
      <c r="R21" s="38"/>
      <c r="S21" s="7"/>
      <c r="T21" s="7"/>
      <c r="U21" s="7"/>
      <c r="V21" s="16"/>
      <c r="W21" s="18"/>
      <c r="X21" s="16"/>
      <c r="Y21" s="16"/>
      <c r="Z21" s="3"/>
      <c r="AA21" s="41"/>
      <c r="AB21" s="3"/>
      <c r="AC21" s="3"/>
      <c r="AD21" s="7"/>
      <c r="AE21" s="7"/>
      <c r="AF21" s="7"/>
      <c r="AG21" s="21"/>
      <c r="AH21" s="21"/>
      <c r="AI21" s="21"/>
      <c r="AJ21" s="23"/>
      <c r="AK21" s="23"/>
      <c r="AL21" s="23"/>
      <c r="AM21" s="7"/>
      <c r="AN21" s="7"/>
      <c r="AO21" s="7"/>
      <c r="AP21" s="37"/>
      <c r="AQ21" s="7"/>
      <c r="AR21" s="7"/>
      <c r="AS21" s="7"/>
      <c r="AT21" s="3"/>
      <c r="AU21" s="2"/>
      <c r="AV21" s="2"/>
      <c r="AW21" s="2"/>
      <c r="AX21" s="2"/>
      <c r="AY21" s="17"/>
      <c r="BA21" s="35"/>
      <c r="BD21" s="19"/>
    </row>
    <row r="22" spans="1:56" x14ac:dyDescent="0.35">
      <c r="A22" s="45"/>
      <c r="D22" s="3"/>
      <c r="E22" s="4"/>
      <c r="F22" s="5"/>
      <c r="G22" s="2"/>
      <c r="H22" s="2"/>
      <c r="I22" s="13"/>
      <c r="J22" s="14"/>
      <c r="K22" s="15"/>
      <c r="L22" s="14"/>
      <c r="M22" s="10"/>
      <c r="R22" s="38"/>
      <c r="S22" s="7"/>
      <c r="T22" s="7"/>
      <c r="U22" s="7"/>
      <c r="V22" s="16"/>
      <c r="W22" s="18"/>
      <c r="X22" s="16"/>
      <c r="Y22" s="16"/>
      <c r="Z22" s="3"/>
      <c r="AA22" s="41"/>
      <c r="AB22" s="3"/>
      <c r="AC22" s="3"/>
      <c r="AD22" s="7"/>
      <c r="AE22" s="7"/>
      <c r="AF22" s="7"/>
      <c r="AG22" s="21"/>
      <c r="AH22" s="21"/>
      <c r="AI22" s="21"/>
      <c r="AJ22" s="23"/>
      <c r="AK22" s="23"/>
      <c r="AL22" s="23"/>
      <c r="AM22" s="7"/>
      <c r="AN22" s="7"/>
      <c r="AO22" s="7"/>
      <c r="AP22" s="37"/>
      <c r="AQ22" s="7"/>
      <c r="AR22" s="7"/>
      <c r="AS22" s="7"/>
      <c r="AT22" s="3"/>
      <c r="AU22" s="2"/>
      <c r="AV22" s="2"/>
      <c r="AW22" s="2"/>
      <c r="AX22" s="2"/>
      <c r="AY22" s="17"/>
      <c r="BA22" s="35"/>
      <c r="BD22" s="19"/>
    </row>
    <row r="23" spans="1:56" x14ac:dyDescent="0.35">
      <c r="A23" s="45"/>
      <c r="D23" s="3"/>
      <c r="E23" s="4"/>
      <c r="F23" s="5"/>
      <c r="G23" s="2"/>
      <c r="H23" s="2"/>
      <c r="I23" s="13"/>
      <c r="J23" s="14"/>
      <c r="K23" s="15"/>
      <c r="L23" s="14"/>
      <c r="M23" s="10"/>
      <c r="R23" s="38"/>
      <c r="S23" s="7"/>
      <c r="T23" s="7"/>
      <c r="U23" s="7"/>
      <c r="V23" s="16"/>
      <c r="W23" s="18"/>
      <c r="X23" s="16"/>
      <c r="Y23" s="16"/>
      <c r="Z23" s="3"/>
      <c r="AA23" s="41"/>
      <c r="AB23" s="3"/>
      <c r="AC23" s="3"/>
      <c r="AD23" s="7"/>
      <c r="AE23" s="7"/>
      <c r="AF23" s="7"/>
      <c r="AG23" s="21"/>
      <c r="AH23" s="21"/>
      <c r="AI23" s="21"/>
      <c r="AJ23" s="23"/>
      <c r="AK23" s="23"/>
      <c r="AL23" s="23"/>
      <c r="AM23" s="7"/>
      <c r="AN23" s="7"/>
      <c r="AO23" s="7"/>
      <c r="AP23" s="37"/>
      <c r="AQ23" s="7"/>
      <c r="AR23" s="7"/>
      <c r="AS23" s="7"/>
      <c r="AT23" s="3"/>
      <c r="AU23" s="2"/>
      <c r="AV23" s="2"/>
      <c r="AW23" s="2"/>
      <c r="AX23" s="2"/>
      <c r="AY23" s="17"/>
      <c r="BA23" s="35"/>
      <c r="BD23" s="19"/>
    </row>
    <row r="24" spans="1:56" x14ac:dyDescent="0.35">
      <c r="A24" s="45"/>
      <c r="D24" s="3"/>
      <c r="E24" s="4"/>
      <c r="F24" s="5"/>
      <c r="G24" s="2"/>
      <c r="H24" s="2"/>
      <c r="I24" s="13"/>
      <c r="J24" s="14"/>
      <c r="K24" s="15"/>
      <c r="L24" s="14"/>
      <c r="M24" s="10"/>
      <c r="R24" s="38"/>
      <c r="S24" s="7"/>
      <c r="T24" s="7"/>
      <c r="U24" s="7"/>
      <c r="V24" s="16"/>
      <c r="W24" s="18"/>
      <c r="X24" s="16"/>
      <c r="Y24" s="16"/>
      <c r="Z24" s="3"/>
      <c r="AA24" s="41"/>
      <c r="AB24" s="3"/>
      <c r="AC24" s="3"/>
      <c r="AD24" s="7"/>
      <c r="AE24" s="7"/>
      <c r="AF24" s="7"/>
      <c r="AG24" s="21"/>
      <c r="AH24" s="21"/>
      <c r="AI24" s="21"/>
      <c r="AJ24" s="23"/>
      <c r="AK24" s="23"/>
      <c r="AL24" s="23"/>
      <c r="AM24" s="7"/>
      <c r="AN24" s="7"/>
      <c r="AO24" s="7"/>
      <c r="AP24" s="37"/>
      <c r="AQ24" s="7"/>
      <c r="AR24" s="7"/>
      <c r="AS24" s="7"/>
      <c r="AT24" s="3"/>
      <c r="AU24" s="2"/>
      <c r="AV24" s="2"/>
      <c r="AW24" s="2"/>
      <c r="AX24" s="2"/>
      <c r="AY24" s="17"/>
      <c r="BD24" s="19"/>
    </row>
    <row r="25" spans="1:56" x14ac:dyDescent="0.35">
      <c r="A25" s="45"/>
      <c r="D25" s="3"/>
      <c r="E25" s="4"/>
      <c r="F25" s="5"/>
      <c r="G25" s="2"/>
      <c r="H25" s="2"/>
      <c r="I25" s="13"/>
      <c r="J25" s="14"/>
      <c r="K25" s="15"/>
      <c r="L25" s="14"/>
      <c r="M25" s="10"/>
      <c r="R25" s="38"/>
      <c r="S25" s="7"/>
      <c r="T25" s="7"/>
      <c r="U25" s="7"/>
      <c r="V25" s="16"/>
      <c r="W25" s="18"/>
      <c r="X25" s="16"/>
      <c r="Y25" s="16"/>
      <c r="Z25" s="3"/>
      <c r="AA25" s="41"/>
      <c r="AB25" s="3"/>
      <c r="AC25" s="3"/>
      <c r="AD25" s="7"/>
      <c r="AE25" s="7"/>
      <c r="AF25" s="7"/>
      <c r="AG25" s="21"/>
      <c r="AH25" s="21"/>
      <c r="AI25" s="21"/>
      <c r="AJ25" s="23"/>
      <c r="AK25" s="23"/>
      <c r="AL25" s="23"/>
      <c r="AM25" s="7"/>
      <c r="AN25" s="7"/>
      <c r="AO25" s="7"/>
      <c r="AP25" s="37"/>
      <c r="AQ25" s="7"/>
      <c r="AR25" s="7"/>
      <c r="AS25" s="7"/>
      <c r="AT25" s="3"/>
      <c r="AU25" s="2"/>
      <c r="AV25" s="2"/>
      <c r="AW25" s="2"/>
      <c r="AX25" s="2"/>
      <c r="AY25" s="17"/>
      <c r="BD25" s="19"/>
    </row>
    <row r="26" spans="1:56" x14ac:dyDescent="0.35">
      <c r="A26" s="45"/>
      <c r="D26" s="3"/>
      <c r="E26" s="4"/>
      <c r="F26" s="5"/>
      <c r="G26" s="2"/>
      <c r="H26" s="2"/>
      <c r="I26" s="13"/>
      <c r="J26" s="14"/>
      <c r="K26" s="15"/>
      <c r="L26" s="14"/>
      <c r="M26" s="10"/>
      <c r="R26" s="38"/>
      <c r="S26" s="7"/>
      <c r="T26" s="7"/>
      <c r="U26" s="7"/>
      <c r="V26" s="16"/>
      <c r="W26" s="18"/>
      <c r="X26" s="16"/>
      <c r="Y26" s="16"/>
      <c r="Z26" s="3"/>
      <c r="AA26" s="41"/>
      <c r="AB26" s="3"/>
      <c r="AC26" s="3"/>
      <c r="AD26" s="7"/>
      <c r="AE26" s="7"/>
      <c r="AF26" s="7"/>
      <c r="AG26" s="21"/>
      <c r="AH26" s="21"/>
      <c r="AI26" s="21"/>
      <c r="AJ26" s="23"/>
      <c r="AK26" s="23"/>
      <c r="AL26" s="23"/>
      <c r="AM26" s="7"/>
      <c r="AN26" s="7"/>
      <c r="AO26" s="7"/>
      <c r="AP26" s="37"/>
      <c r="AQ26" s="7"/>
      <c r="AR26" s="7"/>
      <c r="AS26" s="7"/>
      <c r="AT26" s="3"/>
      <c r="AU26" s="2"/>
      <c r="AV26" s="2"/>
      <c r="AW26" s="2"/>
      <c r="AX26" s="2"/>
      <c r="AY26" s="17"/>
      <c r="BD26" s="19"/>
    </row>
    <row r="27" spans="1:56" x14ac:dyDescent="0.35">
      <c r="A27" s="45"/>
      <c r="D27" s="3"/>
      <c r="E27" s="4"/>
      <c r="F27" s="5"/>
      <c r="G27" s="2"/>
      <c r="H27" s="2"/>
      <c r="I27" s="13"/>
      <c r="J27" s="14"/>
      <c r="K27" s="15"/>
      <c r="L27" s="14"/>
      <c r="M27" s="10"/>
      <c r="R27" s="38"/>
      <c r="S27" s="7"/>
      <c r="T27" s="7"/>
      <c r="U27" s="7"/>
      <c r="V27" s="16"/>
      <c r="W27" s="18"/>
      <c r="X27" s="16"/>
      <c r="Y27" s="16"/>
      <c r="Z27" s="3"/>
      <c r="AA27" s="41"/>
      <c r="AB27" s="3"/>
      <c r="AC27" s="3"/>
      <c r="AD27" s="7"/>
      <c r="AE27" s="7"/>
      <c r="AF27" s="7"/>
      <c r="AG27" s="21"/>
      <c r="AH27" s="21"/>
      <c r="AI27" s="21"/>
      <c r="AJ27" s="23"/>
      <c r="AK27" s="23"/>
      <c r="AL27" s="23"/>
      <c r="AM27" s="7"/>
      <c r="AN27" s="7"/>
      <c r="AO27" s="7"/>
      <c r="AP27" s="37"/>
      <c r="AQ27" s="7"/>
      <c r="AR27" s="7"/>
      <c r="AS27" s="7"/>
      <c r="AT27" s="3"/>
      <c r="AU27" s="2"/>
      <c r="AV27" s="2"/>
      <c r="AW27" s="2"/>
      <c r="AX27" s="2"/>
      <c r="AY27" s="17"/>
      <c r="BD27" s="19"/>
    </row>
    <row r="28" spans="1:56" x14ac:dyDescent="0.35">
      <c r="A28" s="45"/>
      <c r="D28" s="3"/>
      <c r="E28" s="4"/>
      <c r="F28" s="5"/>
      <c r="G28" s="2"/>
      <c r="H28" s="2"/>
      <c r="I28" s="13"/>
      <c r="J28" s="14"/>
      <c r="K28" s="15"/>
      <c r="L28" s="14"/>
      <c r="M28" s="10"/>
      <c r="R28" s="38"/>
      <c r="S28" s="7"/>
      <c r="T28" s="7"/>
      <c r="U28" s="7"/>
      <c r="V28" s="16"/>
      <c r="W28" s="18"/>
      <c r="X28" s="16"/>
      <c r="Y28" s="16"/>
      <c r="Z28" s="3"/>
      <c r="AA28" s="41"/>
      <c r="AB28" s="3"/>
      <c r="AC28" s="3"/>
      <c r="AD28" s="7"/>
      <c r="AE28" s="7"/>
      <c r="AF28" s="7"/>
      <c r="AG28" s="21"/>
      <c r="AH28" s="21"/>
      <c r="AI28" s="21"/>
      <c r="AJ28" s="23"/>
      <c r="AK28" s="23"/>
      <c r="AL28" s="23"/>
      <c r="AM28" s="7"/>
      <c r="AN28" s="7"/>
      <c r="AO28" s="7"/>
      <c r="AP28" s="37"/>
      <c r="AQ28" s="7"/>
      <c r="AR28" s="7"/>
      <c r="AS28" s="7"/>
      <c r="AT28" s="3"/>
      <c r="AU28" s="2"/>
      <c r="AV28" s="2"/>
      <c r="AW28" s="2"/>
      <c r="AX28" s="2"/>
      <c r="AY28" s="17"/>
      <c r="BD28" s="19"/>
    </row>
    <row r="29" spans="1:56" x14ac:dyDescent="0.35">
      <c r="A29" s="45"/>
      <c r="D29" s="3"/>
      <c r="E29" s="4"/>
      <c r="F29" s="5"/>
      <c r="G29" s="2"/>
      <c r="H29" s="2"/>
      <c r="I29" s="13"/>
      <c r="J29" s="14"/>
      <c r="K29" s="15"/>
      <c r="L29" s="14"/>
      <c r="M29" s="10"/>
      <c r="R29" s="38"/>
      <c r="S29" s="7"/>
      <c r="T29" s="7"/>
      <c r="U29" s="7"/>
      <c r="V29" s="16"/>
      <c r="W29" s="18"/>
      <c r="X29" s="16"/>
      <c r="Y29" s="16"/>
      <c r="Z29" s="3"/>
      <c r="AA29" s="41"/>
      <c r="AB29" s="3"/>
      <c r="AC29" s="3"/>
      <c r="AD29" s="7"/>
      <c r="AE29" s="7"/>
      <c r="AF29" s="7"/>
      <c r="AG29" s="21"/>
      <c r="AH29" s="21"/>
      <c r="AI29" s="21"/>
      <c r="AJ29" s="23"/>
      <c r="AK29" s="23"/>
      <c r="AL29" s="23"/>
      <c r="AM29" s="7"/>
      <c r="AN29" s="7"/>
      <c r="AO29" s="7"/>
      <c r="AP29" s="37"/>
      <c r="AQ29" s="7"/>
      <c r="AR29" s="7"/>
      <c r="AS29" s="7"/>
      <c r="AT29" s="3"/>
      <c r="AU29" s="2"/>
      <c r="AV29" s="2"/>
      <c r="AW29" s="2"/>
      <c r="AX29" s="2"/>
      <c r="AY29" s="17"/>
      <c r="BD29" s="19"/>
    </row>
    <row r="30" spans="1:56" x14ac:dyDescent="0.35">
      <c r="A30" s="45"/>
      <c r="D30" s="3"/>
      <c r="E30" s="4"/>
      <c r="F30" s="5"/>
      <c r="G30" s="2"/>
      <c r="H30" s="2"/>
      <c r="I30" s="13"/>
      <c r="J30" s="14"/>
      <c r="K30" s="15"/>
      <c r="L30" s="14"/>
      <c r="M30" s="10"/>
      <c r="R30" s="38"/>
      <c r="S30" s="7"/>
      <c r="T30" s="7"/>
      <c r="U30" s="7"/>
      <c r="V30" s="16"/>
      <c r="W30" s="18"/>
      <c r="X30" s="16"/>
      <c r="Y30" s="16"/>
      <c r="Z30" s="3"/>
      <c r="AA30" s="41"/>
      <c r="AB30" s="3"/>
      <c r="AC30" s="3"/>
      <c r="AD30" s="7"/>
      <c r="AE30" s="7"/>
      <c r="AF30" s="7"/>
      <c r="AG30" s="21"/>
      <c r="AH30" s="21"/>
      <c r="AI30" s="21"/>
      <c r="AJ30" s="23"/>
      <c r="AK30" s="23"/>
      <c r="AL30" s="23"/>
      <c r="AM30" s="7"/>
      <c r="AN30" s="7"/>
      <c r="AO30" s="7"/>
      <c r="AP30" s="37"/>
      <c r="AQ30" s="7"/>
      <c r="AR30" s="7"/>
      <c r="AS30" s="7"/>
      <c r="AT30" s="3"/>
      <c r="AU30" s="2"/>
      <c r="AV30" s="2"/>
      <c r="AW30" s="2"/>
      <c r="AX30" s="2"/>
      <c r="AY30" s="17"/>
      <c r="BD30" s="19"/>
    </row>
    <row r="31" spans="1:56" x14ac:dyDescent="0.35">
      <c r="A31" s="45"/>
      <c r="D31" s="3"/>
      <c r="E31" s="4"/>
      <c r="F31" s="5"/>
      <c r="G31" s="2"/>
      <c r="H31" s="2"/>
      <c r="I31" s="13"/>
      <c r="J31" s="14"/>
      <c r="K31" s="15"/>
      <c r="L31" s="14"/>
      <c r="M31" s="10"/>
      <c r="R31" s="39"/>
      <c r="S31" s="7"/>
      <c r="T31" s="7"/>
      <c r="U31" s="7"/>
      <c r="V31" s="16"/>
      <c r="W31" s="18"/>
      <c r="X31" s="16"/>
      <c r="Y31" s="16"/>
      <c r="Z31" s="3"/>
      <c r="AA31" s="41"/>
      <c r="AB31" s="3"/>
      <c r="AC31" s="3"/>
      <c r="AD31" s="7"/>
      <c r="AE31" s="7"/>
      <c r="AF31" s="7"/>
      <c r="AG31" s="21"/>
      <c r="AH31" s="21"/>
      <c r="AI31" s="21"/>
      <c r="AJ31" s="23"/>
      <c r="AK31" s="23"/>
      <c r="AL31" s="23"/>
      <c r="AM31" s="7"/>
      <c r="AN31" s="7"/>
      <c r="AO31" s="7"/>
      <c r="AP31" s="37"/>
      <c r="AQ31" s="7"/>
      <c r="AR31" s="7"/>
      <c r="AS31" s="7"/>
      <c r="AT31" s="3"/>
      <c r="AU31" s="2"/>
      <c r="AV31" s="2"/>
      <c r="AW31" s="2"/>
      <c r="AX31" s="2"/>
      <c r="AY31" s="17"/>
      <c r="BD31" s="19"/>
    </row>
    <row r="32" spans="1:56" x14ac:dyDescent="0.35">
      <c r="A32" s="45"/>
      <c r="D32" s="3"/>
      <c r="E32" s="4"/>
      <c r="F32" s="5"/>
      <c r="G32" s="2"/>
      <c r="H32" s="2"/>
      <c r="I32" s="13"/>
      <c r="J32" s="14"/>
      <c r="K32" s="15"/>
      <c r="L32" s="14"/>
      <c r="M32" s="10"/>
      <c r="R32" s="38"/>
      <c r="S32" s="7"/>
      <c r="T32" s="7"/>
      <c r="U32" s="7"/>
      <c r="V32" s="16"/>
      <c r="W32" s="18"/>
      <c r="X32" s="16"/>
      <c r="Y32" s="16"/>
      <c r="Z32" s="3"/>
      <c r="AA32" s="41"/>
      <c r="AB32" s="3"/>
      <c r="AC32" s="3"/>
      <c r="AD32" s="7"/>
      <c r="AE32" s="7"/>
      <c r="AF32" s="7"/>
      <c r="AG32" s="21"/>
      <c r="AH32" s="21"/>
      <c r="AI32" s="21"/>
      <c r="AJ32" s="23"/>
      <c r="AK32" s="23"/>
      <c r="AL32" s="23"/>
      <c r="AM32" s="7"/>
      <c r="AN32" s="7"/>
      <c r="AO32" s="7"/>
      <c r="AP32" s="37"/>
      <c r="AQ32" s="7"/>
      <c r="AR32" s="7"/>
      <c r="AS32" s="7"/>
      <c r="AT32" s="3"/>
      <c r="AU32" s="2"/>
      <c r="AV32" s="2"/>
      <c r="AW32" s="2"/>
      <c r="AX32" s="2"/>
      <c r="AY32" s="17"/>
      <c r="BD32" s="19"/>
    </row>
    <row r="33" spans="1:56" x14ac:dyDescent="0.35">
      <c r="A33" s="45"/>
      <c r="D33" s="3"/>
      <c r="E33" s="4"/>
      <c r="F33" s="5"/>
      <c r="G33" s="2"/>
      <c r="H33" s="2"/>
      <c r="I33" s="13"/>
      <c r="J33" s="14"/>
      <c r="K33" s="15"/>
      <c r="L33" s="14"/>
      <c r="M33" s="10"/>
      <c r="R33" s="38"/>
      <c r="S33" s="7"/>
      <c r="T33" s="7"/>
      <c r="U33" s="7"/>
      <c r="V33" s="16"/>
      <c r="W33" s="18"/>
      <c r="X33" s="16"/>
      <c r="Y33" s="16"/>
      <c r="Z33" s="3"/>
      <c r="AA33" s="41"/>
      <c r="AB33" s="3"/>
      <c r="AC33" s="3"/>
      <c r="AD33" s="7"/>
      <c r="AE33" s="7"/>
      <c r="AF33" s="7"/>
      <c r="AG33" s="21"/>
      <c r="AH33" s="21"/>
      <c r="AI33" s="21"/>
      <c r="AJ33" s="23"/>
      <c r="AK33" s="23"/>
      <c r="AL33" s="23"/>
      <c r="AM33" s="7"/>
      <c r="AN33" s="7"/>
      <c r="AO33" s="7"/>
      <c r="AP33" s="37"/>
      <c r="AQ33" s="7"/>
      <c r="AR33" s="7"/>
      <c r="AS33" s="7"/>
      <c r="AT33" s="3"/>
      <c r="AU33" s="2"/>
      <c r="AV33" s="2"/>
      <c r="AW33" s="2"/>
      <c r="AX33" s="2"/>
      <c r="AY33" s="17"/>
      <c r="BD33" s="19"/>
    </row>
    <row r="34" spans="1:56" x14ac:dyDescent="0.35">
      <c r="A34" s="24"/>
      <c r="D34" s="3"/>
      <c r="E34" s="4"/>
      <c r="F34" s="5"/>
      <c r="G34" s="2"/>
      <c r="H34" s="2"/>
      <c r="I34" s="13"/>
      <c r="J34" s="14"/>
      <c r="K34" s="15"/>
      <c r="L34" s="14"/>
      <c r="M34" s="10"/>
      <c r="R34" s="38"/>
      <c r="S34" s="7"/>
      <c r="T34" s="7"/>
      <c r="U34" s="7"/>
      <c r="V34" s="16"/>
      <c r="W34" s="18"/>
      <c r="X34" s="16"/>
      <c r="Y34" s="16"/>
      <c r="Z34" s="3"/>
      <c r="AA34" s="41"/>
      <c r="AB34" s="3"/>
      <c r="AC34" s="3"/>
      <c r="AD34" s="7"/>
      <c r="AE34" s="7"/>
      <c r="AF34" s="7"/>
      <c r="AG34" s="21"/>
      <c r="AH34" s="21"/>
      <c r="AI34" s="21"/>
      <c r="AJ34" s="23"/>
      <c r="AK34" s="23"/>
      <c r="AL34" s="23"/>
      <c r="AM34" s="7"/>
      <c r="AN34" s="7"/>
      <c r="AO34" s="7"/>
      <c r="AP34" s="37"/>
      <c r="AQ34" s="7"/>
      <c r="AR34" s="7"/>
      <c r="AS34" s="7"/>
      <c r="AT34" s="3"/>
      <c r="AU34" s="2"/>
      <c r="AV34" s="2"/>
      <c r="AW34" s="2"/>
      <c r="AX34" s="2"/>
      <c r="AY34" s="17"/>
    </row>
    <row r="35" spans="1:56" x14ac:dyDescent="0.35">
      <c r="A35" s="24"/>
      <c r="D35" s="3"/>
      <c r="E35" s="4"/>
      <c r="F35" s="5"/>
      <c r="G35" s="2"/>
      <c r="H35" s="2"/>
      <c r="I35" s="13"/>
      <c r="J35" s="14"/>
      <c r="K35" s="15"/>
      <c r="L35" s="14"/>
      <c r="M35" s="10"/>
      <c r="R35" s="38"/>
      <c r="S35" s="7"/>
      <c r="T35" s="7"/>
      <c r="U35" s="7"/>
      <c r="V35" s="16"/>
      <c r="W35" s="18"/>
      <c r="X35" s="16"/>
      <c r="Y35" s="16"/>
      <c r="Z35" s="3"/>
      <c r="AA35" s="41"/>
      <c r="AB35" s="3"/>
      <c r="AC35" s="3"/>
      <c r="AD35" s="7"/>
      <c r="AE35" s="7"/>
      <c r="AF35" s="7"/>
      <c r="AG35" s="21"/>
      <c r="AH35" s="21"/>
      <c r="AI35" s="21"/>
      <c r="AJ35" s="23"/>
      <c r="AK35" s="23"/>
      <c r="AL35" s="23"/>
      <c r="AM35" s="7"/>
      <c r="AN35" s="7"/>
      <c r="AO35" s="7"/>
      <c r="AP35" s="37"/>
      <c r="AQ35" s="7"/>
      <c r="AR35" s="7"/>
      <c r="AS35" s="7"/>
      <c r="AT35" s="3"/>
      <c r="AU35" s="2"/>
      <c r="AV35" s="2"/>
      <c r="AW35" s="2"/>
      <c r="AX35" s="2"/>
      <c r="AY35" s="17"/>
    </row>
    <row r="36" spans="1:56" x14ac:dyDescent="0.35">
      <c r="A36" s="24"/>
      <c r="D36" s="3"/>
      <c r="E36" s="4"/>
      <c r="F36" s="5"/>
      <c r="G36" s="2"/>
      <c r="H36" s="2"/>
      <c r="I36" s="13"/>
      <c r="J36" s="14"/>
      <c r="K36" s="15"/>
      <c r="L36" s="14"/>
      <c r="M36" s="10"/>
      <c r="R36" s="38"/>
      <c r="S36" s="7"/>
      <c r="T36" s="7"/>
      <c r="U36" s="7"/>
      <c r="V36" s="16"/>
      <c r="W36" s="18"/>
      <c r="X36" s="16"/>
      <c r="Y36" s="16"/>
      <c r="Z36" s="3"/>
      <c r="AA36" s="41"/>
      <c r="AB36" s="3"/>
      <c r="AC36" s="3"/>
      <c r="AD36" s="7"/>
      <c r="AE36" s="7"/>
      <c r="AF36" s="7"/>
      <c r="AG36" s="21"/>
      <c r="AH36" s="21"/>
      <c r="AI36" s="21"/>
      <c r="AJ36" s="23"/>
      <c r="AK36" s="23"/>
      <c r="AL36" s="23"/>
      <c r="AM36" s="7"/>
      <c r="AN36" s="7"/>
      <c r="AO36" s="7"/>
      <c r="AP36" s="37"/>
      <c r="AQ36" s="7"/>
      <c r="AR36" s="7"/>
      <c r="AS36" s="7"/>
      <c r="AT36" s="3"/>
      <c r="AU36" s="2"/>
      <c r="AV36" s="2"/>
      <c r="AW36" s="2"/>
      <c r="AX36" s="2"/>
      <c r="AY36" s="17"/>
    </row>
    <row r="37" spans="1:56" x14ac:dyDescent="0.35">
      <c r="A37" s="24"/>
      <c r="D37" s="3"/>
      <c r="E37" s="4"/>
      <c r="F37" s="5"/>
      <c r="G37" s="2"/>
      <c r="H37" s="2"/>
      <c r="I37" s="13"/>
      <c r="J37" s="14"/>
      <c r="K37" s="15"/>
      <c r="L37" s="14"/>
      <c r="M37" s="10"/>
      <c r="R37" s="38"/>
      <c r="S37" s="7"/>
      <c r="T37" s="7"/>
      <c r="U37" s="7"/>
      <c r="V37" s="16"/>
      <c r="W37" s="18"/>
      <c r="X37" s="16"/>
      <c r="Y37" s="16"/>
      <c r="Z37" s="3"/>
      <c r="AA37" s="41"/>
      <c r="AB37" s="3"/>
      <c r="AC37" s="3"/>
      <c r="AD37" s="7"/>
      <c r="AE37" s="7"/>
      <c r="AF37" s="7"/>
      <c r="AG37" s="21"/>
      <c r="AH37" s="21"/>
      <c r="AI37" s="21"/>
      <c r="AJ37" s="23"/>
      <c r="AK37" s="23"/>
      <c r="AL37" s="23"/>
      <c r="AM37" s="7"/>
      <c r="AN37" s="7"/>
      <c r="AO37" s="7"/>
      <c r="AP37" s="37"/>
      <c r="AQ37" s="7"/>
      <c r="AR37" s="7"/>
      <c r="AS37" s="7"/>
      <c r="AT37" s="3"/>
      <c r="AU37" s="2"/>
      <c r="AV37" s="2"/>
      <c r="AW37" s="2"/>
      <c r="AX37" s="2"/>
      <c r="AY37" s="17"/>
    </row>
    <row r="38" spans="1:56" x14ac:dyDescent="0.35">
      <c r="A38" s="24"/>
      <c r="D38" s="3"/>
      <c r="E38" s="4"/>
      <c r="F38" s="5"/>
      <c r="G38" s="2"/>
      <c r="H38" s="2"/>
      <c r="I38" s="13"/>
      <c r="J38" s="14"/>
      <c r="K38" s="15"/>
      <c r="L38" s="14"/>
      <c r="M38" s="10"/>
      <c r="R38" s="38"/>
      <c r="S38" s="7"/>
      <c r="T38" s="7"/>
      <c r="U38" s="7"/>
      <c r="V38" s="16"/>
      <c r="W38" s="18"/>
      <c r="X38" s="16"/>
      <c r="Y38" s="16"/>
      <c r="Z38" s="3"/>
      <c r="AA38" s="41"/>
      <c r="AB38" s="3"/>
      <c r="AC38" s="3"/>
      <c r="AD38" s="7"/>
      <c r="AE38" s="7"/>
      <c r="AF38" s="7"/>
      <c r="AG38" s="21"/>
      <c r="AH38" s="21"/>
      <c r="AI38" s="21"/>
      <c r="AJ38" s="23"/>
      <c r="AK38" s="23"/>
      <c r="AL38" s="23"/>
      <c r="AM38" s="7"/>
      <c r="AN38" s="7"/>
      <c r="AO38" s="7"/>
      <c r="AP38" s="37"/>
      <c r="AQ38" s="7"/>
      <c r="AR38" s="7"/>
      <c r="AS38" s="7"/>
      <c r="AT38" s="3"/>
      <c r="AU38" s="2"/>
      <c r="AV38" s="2"/>
      <c r="AW38" s="2"/>
      <c r="AX38" s="2"/>
      <c r="AY38" s="17"/>
    </row>
    <row r="39" spans="1:56" x14ac:dyDescent="0.35">
      <c r="A39" s="24"/>
      <c r="D39" s="3"/>
      <c r="E39" s="4"/>
      <c r="F39" s="5"/>
      <c r="G39" s="2"/>
      <c r="H39" s="2"/>
      <c r="I39" s="13"/>
      <c r="J39" s="14"/>
      <c r="K39" s="15"/>
      <c r="L39" s="14"/>
      <c r="M39" s="10"/>
      <c r="R39" s="38"/>
      <c r="S39" s="7"/>
      <c r="T39" s="7"/>
      <c r="U39" s="7"/>
      <c r="V39" s="16"/>
      <c r="W39" s="18"/>
      <c r="X39" s="16"/>
      <c r="Y39" s="16"/>
      <c r="Z39" s="3"/>
      <c r="AA39" s="41"/>
      <c r="AB39" s="3"/>
      <c r="AC39" s="3"/>
      <c r="AD39" s="7"/>
      <c r="AE39" s="7"/>
      <c r="AF39" s="7"/>
      <c r="AG39" s="21"/>
      <c r="AH39" s="21"/>
      <c r="AI39" s="21"/>
      <c r="AJ39" s="23"/>
      <c r="AK39" s="23"/>
      <c r="AL39" s="23"/>
      <c r="AM39" s="7"/>
      <c r="AN39" s="7"/>
      <c r="AO39" s="7"/>
      <c r="AP39" s="37"/>
      <c r="AQ39" s="7"/>
      <c r="AR39" s="7"/>
      <c r="AS39" s="7"/>
      <c r="AT39" s="3"/>
      <c r="AU39" s="2"/>
      <c r="AV39" s="2"/>
      <c r="AW39" s="2"/>
      <c r="AX39" s="2"/>
      <c r="AY39" s="17"/>
    </row>
    <row r="40" spans="1:56" x14ac:dyDescent="0.35">
      <c r="A40" s="24"/>
      <c r="D40" s="3"/>
      <c r="E40" s="4"/>
      <c r="F40" s="5"/>
      <c r="G40" s="2"/>
      <c r="H40" s="2"/>
      <c r="I40" s="13"/>
      <c r="J40" s="14"/>
      <c r="K40" s="15"/>
      <c r="L40" s="14"/>
      <c r="M40" s="10"/>
      <c r="R40" s="38"/>
      <c r="S40" s="7"/>
      <c r="T40" s="7"/>
      <c r="U40" s="7"/>
      <c r="V40" s="16"/>
      <c r="W40" s="18"/>
      <c r="X40" s="16"/>
      <c r="Y40" s="16"/>
      <c r="Z40" s="3"/>
      <c r="AA40" s="41"/>
      <c r="AB40" s="3"/>
      <c r="AC40" s="3"/>
      <c r="AD40" s="7"/>
      <c r="AE40" s="7"/>
      <c r="AF40" s="7"/>
      <c r="AG40" s="21"/>
      <c r="AH40" s="21"/>
      <c r="AI40" s="21"/>
      <c r="AJ40" s="23"/>
      <c r="AK40" s="23"/>
      <c r="AL40" s="23"/>
      <c r="AM40" s="7"/>
      <c r="AN40" s="7"/>
      <c r="AO40" s="7"/>
      <c r="AP40" s="37"/>
      <c r="AQ40" s="7"/>
      <c r="AR40" s="7"/>
      <c r="AS40" s="7"/>
      <c r="AT40" s="3"/>
      <c r="AU40" s="2"/>
      <c r="AV40" s="2"/>
      <c r="AW40" s="2"/>
      <c r="AX40" s="2"/>
      <c r="AY40" s="17"/>
    </row>
    <row r="41" spans="1:56" x14ac:dyDescent="0.35">
      <c r="A41" s="24"/>
      <c r="D41" s="3"/>
      <c r="E41" s="4"/>
      <c r="F41" s="5"/>
      <c r="G41" s="2"/>
      <c r="H41" s="2"/>
      <c r="I41" s="13"/>
      <c r="J41" s="14"/>
      <c r="K41" s="15"/>
      <c r="L41" s="14"/>
      <c r="M41" s="10"/>
      <c r="R41" s="38"/>
      <c r="S41" s="7"/>
      <c r="T41" s="7"/>
      <c r="U41" s="7"/>
      <c r="V41" s="16"/>
      <c r="W41" s="18"/>
      <c r="X41" s="16"/>
      <c r="Y41" s="16"/>
      <c r="Z41" s="3"/>
      <c r="AA41" s="41"/>
      <c r="AB41" s="3"/>
      <c r="AC41" s="3"/>
      <c r="AD41" s="7"/>
      <c r="AE41" s="7"/>
      <c r="AF41" s="7"/>
      <c r="AG41" s="21"/>
      <c r="AH41" s="21"/>
      <c r="AI41" s="21"/>
      <c r="AJ41" s="23"/>
      <c r="AK41" s="23"/>
      <c r="AL41" s="23"/>
      <c r="AM41" s="7"/>
      <c r="AN41" s="7"/>
      <c r="AO41" s="7"/>
      <c r="AP41" s="37"/>
      <c r="AQ41" s="7"/>
      <c r="AR41" s="7"/>
      <c r="AS41" s="7"/>
      <c r="AT41" s="3"/>
      <c r="AU41" s="2"/>
      <c r="AV41" s="2"/>
      <c r="AW41" s="2"/>
      <c r="AX41" s="2"/>
      <c r="AY41" s="17"/>
    </row>
    <row r="42" spans="1:56" x14ac:dyDescent="0.35">
      <c r="A42" s="24"/>
      <c r="D42" s="3"/>
      <c r="E42" s="4"/>
      <c r="F42" s="5"/>
      <c r="G42" s="2"/>
      <c r="H42" s="2"/>
      <c r="I42" s="13"/>
      <c r="J42" s="14"/>
      <c r="K42" s="15"/>
      <c r="L42" s="14"/>
      <c r="M42" s="10"/>
      <c r="R42" s="38"/>
      <c r="S42" s="7"/>
      <c r="T42" s="7"/>
      <c r="U42" s="7"/>
      <c r="V42" s="16"/>
      <c r="W42" s="18"/>
      <c r="X42" s="16"/>
      <c r="Y42" s="16"/>
      <c r="Z42" s="3"/>
      <c r="AA42" s="41"/>
      <c r="AB42" s="3"/>
      <c r="AC42" s="3"/>
      <c r="AD42" s="7"/>
      <c r="AE42" s="7"/>
      <c r="AF42" s="7"/>
      <c r="AG42" s="21"/>
      <c r="AH42" s="21"/>
      <c r="AI42" s="21"/>
      <c r="AJ42" s="23"/>
      <c r="AK42" s="23"/>
      <c r="AL42" s="23"/>
      <c r="AM42" s="7"/>
      <c r="AN42" s="7"/>
      <c r="AO42" s="7"/>
      <c r="AP42" s="37"/>
      <c r="AQ42" s="7"/>
      <c r="AR42" s="7"/>
      <c r="AS42" s="7"/>
      <c r="AT42" s="3"/>
      <c r="AU42" s="2"/>
      <c r="AV42" s="2"/>
      <c r="AW42" s="2"/>
      <c r="AX42" s="2"/>
      <c r="AY42" s="17"/>
    </row>
    <row r="43" spans="1:56" x14ac:dyDescent="0.35">
      <c r="A43" s="24"/>
      <c r="D43" s="3"/>
      <c r="E43" s="4"/>
      <c r="F43" s="5"/>
      <c r="G43" s="2"/>
      <c r="H43" s="2"/>
      <c r="I43" s="13"/>
      <c r="J43" s="14"/>
      <c r="K43" s="15"/>
      <c r="L43" s="14"/>
      <c r="M43" s="10"/>
      <c r="R43" s="38"/>
      <c r="S43" s="7"/>
      <c r="T43" s="7"/>
      <c r="U43" s="7"/>
      <c r="V43" s="16"/>
      <c r="W43" s="18"/>
      <c r="X43" s="16"/>
      <c r="Y43" s="16"/>
      <c r="Z43" s="3"/>
      <c r="AA43" s="41"/>
      <c r="AB43" s="3"/>
      <c r="AC43" s="3"/>
      <c r="AD43" s="7"/>
      <c r="AE43" s="7"/>
      <c r="AF43" s="7"/>
      <c r="AG43" s="21"/>
      <c r="AH43" s="21"/>
      <c r="AI43" s="21"/>
      <c r="AJ43" s="23"/>
      <c r="AK43" s="23"/>
      <c r="AL43" s="23"/>
      <c r="AM43" s="7"/>
      <c r="AN43" s="7"/>
      <c r="AO43" s="7"/>
      <c r="AP43" s="37"/>
      <c r="AQ43" s="7"/>
      <c r="AR43" s="7"/>
      <c r="AS43" s="7"/>
      <c r="AT43" s="3"/>
      <c r="AU43" s="2"/>
      <c r="AV43" s="2"/>
      <c r="AW43" s="2"/>
      <c r="AX43" s="2"/>
      <c r="AY43" s="17"/>
    </row>
    <row r="44" spans="1:56" x14ac:dyDescent="0.35">
      <c r="A44" s="24"/>
      <c r="D44" s="3"/>
      <c r="E44" s="4"/>
      <c r="F44" s="5"/>
      <c r="G44" s="2"/>
      <c r="H44" s="2"/>
      <c r="I44" s="13"/>
      <c r="J44" s="14"/>
      <c r="K44" s="15"/>
      <c r="L44" s="14"/>
      <c r="M44" s="10"/>
      <c r="R44" s="38"/>
      <c r="S44" s="7"/>
      <c r="T44" s="7"/>
      <c r="U44" s="7"/>
      <c r="V44" s="16"/>
      <c r="W44" s="18"/>
      <c r="X44" s="16"/>
      <c r="Y44" s="16"/>
      <c r="Z44" s="3"/>
      <c r="AA44" s="41"/>
      <c r="AB44" s="3"/>
      <c r="AC44" s="3"/>
      <c r="AD44" s="7"/>
      <c r="AE44" s="7"/>
      <c r="AF44" s="7"/>
      <c r="AG44" s="21"/>
      <c r="AH44" s="21"/>
      <c r="AI44" s="21"/>
      <c r="AJ44" s="23"/>
      <c r="AK44" s="23"/>
      <c r="AL44" s="23"/>
      <c r="AM44" s="7"/>
      <c r="AN44" s="7"/>
      <c r="AO44" s="7"/>
      <c r="AP44" s="37"/>
      <c r="AQ44" s="7"/>
      <c r="AR44" s="7"/>
      <c r="AS44" s="7"/>
      <c r="AT44" s="3"/>
      <c r="AU44" s="2"/>
      <c r="AV44" s="2"/>
      <c r="AW44" s="2"/>
      <c r="AX44" s="2"/>
      <c r="AY44" s="17"/>
    </row>
    <row r="45" spans="1:56" x14ac:dyDescent="0.35">
      <c r="A45" s="24"/>
      <c r="D45" s="3"/>
      <c r="E45" s="4"/>
      <c r="F45" s="5"/>
      <c r="G45" s="2"/>
      <c r="H45" s="2"/>
      <c r="I45" s="13"/>
      <c r="J45" s="14"/>
      <c r="K45" s="15"/>
      <c r="L45" s="14"/>
      <c r="M45" s="10"/>
      <c r="R45" s="38"/>
      <c r="S45" s="7"/>
      <c r="T45" s="7"/>
      <c r="U45" s="7"/>
      <c r="V45" s="16"/>
      <c r="W45" s="18"/>
      <c r="X45" s="16"/>
      <c r="Y45" s="16"/>
      <c r="Z45" s="3"/>
      <c r="AA45" s="41"/>
      <c r="AB45" s="3"/>
      <c r="AC45" s="3"/>
      <c r="AD45" s="7"/>
      <c r="AE45" s="7"/>
      <c r="AF45" s="7"/>
      <c r="AG45" s="21"/>
      <c r="AH45" s="21"/>
      <c r="AI45" s="21"/>
      <c r="AJ45" s="23"/>
      <c r="AK45" s="23"/>
      <c r="AL45" s="23"/>
      <c r="AM45" s="7"/>
      <c r="AN45" s="7"/>
      <c r="AO45" s="7"/>
      <c r="AP45" s="37"/>
      <c r="AQ45" s="7"/>
      <c r="AR45" s="7"/>
      <c r="AS45" s="7"/>
      <c r="AT45" s="3"/>
      <c r="AU45" s="2"/>
      <c r="AV45" s="2"/>
      <c r="AW45" s="2"/>
      <c r="AX45" s="2"/>
      <c r="AY45" s="17"/>
    </row>
    <row r="46" spans="1:56" x14ac:dyDescent="0.35">
      <c r="A46" s="24"/>
      <c r="D46" s="3"/>
      <c r="E46" s="4"/>
      <c r="F46" s="5"/>
      <c r="G46" s="2"/>
      <c r="H46" s="2"/>
      <c r="I46" s="13"/>
      <c r="J46" s="14"/>
      <c r="K46" s="15"/>
      <c r="L46" s="14"/>
      <c r="M46" s="10"/>
      <c r="R46" s="38"/>
      <c r="S46" s="7"/>
      <c r="T46" s="7"/>
      <c r="U46" s="7"/>
      <c r="V46" s="16"/>
      <c r="W46" s="18"/>
      <c r="X46" s="16"/>
      <c r="Y46" s="16"/>
      <c r="Z46" s="3"/>
      <c r="AA46" s="41"/>
      <c r="AB46" s="3"/>
      <c r="AC46" s="3"/>
      <c r="AD46" s="7"/>
      <c r="AE46" s="7"/>
      <c r="AF46" s="7"/>
      <c r="AG46" s="21"/>
      <c r="AH46" s="21"/>
      <c r="AI46" s="21"/>
      <c r="AJ46" s="23"/>
      <c r="AK46" s="23"/>
      <c r="AL46" s="23"/>
      <c r="AM46" s="7"/>
      <c r="AN46" s="7"/>
      <c r="AO46" s="7"/>
      <c r="AP46" s="37"/>
      <c r="AQ46" s="7"/>
      <c r="AR46" s="7"/>
      <c r="AS46" s="7"/>
      <c r="AT46" s="3"/>
      <c r="AU46" s="2"/>
      <c r="AV46" s="2"/>
      <c r="AW46" s="2"/>
      <c r="AX46" s="2"/>
      <c r="AY46" s="17"/>
    </row>
    <row r="47" spans="1:56" x14ac:dyDescent="0.35">
      <c r="A47" s="24"/>
      <c r="D47" s="3"/>
      <c r="E47" s="4"/>
      <c r="F47" s="5"/>
      <c r="G47" s="2"/>
      <c r="H47" s="2"/>
      <c r="I47" s="13"/>
      <c r="J47" s="14"/>
      <c r="K47" s="15"/>
      <c r="L47" s="14"/>
      <c r="M47" s="10"/>
      <c r="R47" s="38"/>
      <c r="S47" s="7"/>
      <c r="T47" s="7"/>
      <c r="U47" s="7"/>
      <c r="V47" s="16"/>
      <c r="W47" s="18"/>
      <c r="X47" s="16"/>
      <c r="Y47" s="16"/>
      <c r="Z47" s="3"/>
      <c r="AA47" s="41"/>
      <c r="AB47" s="3"/>
      <c r="AC47" s="3"/>
      <c r="AD47" s="7"/>
      <c r="AE47" s="7"/>
      <c r="AF47" s="7"/>
      <c r="AG47" s="21"/>
      <c r="AH47" s="21"/>
      <c r="AI47" s="21"/>
      <c r="AJ47" s="23"/>
      <c r="AK47" s="23"/>
      <c r="AL47" s="23"/>
      <c r="AM47" s="7"/>
      <c r="AN47" s="7"/>
      <c r="AO47" s="7"/>
      <c r="AP47" s="37"/>
      <c r="AQ47" s="7"/>
      <c r="AR47" s="7"/>
      <c r="AS47" s="7"/>
      <c r="AT47" s="3"/>
      <c r="AU47" s="2"/>
      <c r="AV47" s="2"/>
      <c r="AW47" s="2"/>
      <c r="AX47" s="2"/>
      <c r="AY47" s="17"/>
    </row>
    <row r="48" spans="1:56" x14ac:dyDescent="0.35">
      <c r="A48" s="24"/>
      <c r="D48" s="3"/>
      <c r="E48" s="4"/>
      <c r="F48" s="5"/>
      <c r="G48" s="2"/>
      <c r="H48" s="2"/>
      <c r="I48" s="13"/>
      <c r="J48" s="14"/>
      <c r="K48" s="15"/>
      <c r="L48" s="14"/>
      <c r="M48" s="10"/>
      <c r="R48" s="38"/>
      <c r="S48" s="7"/>
      <c r="T48" s="7"/>
      <c r="U48" s="7"/>
      <c r="V48" s="16"/>
      <c r="W48" s="18"/>
      <c r="X48" s="16"/>
      <c r="Y48" s="16"/>
      <c r="Z48" s="3"/>
      <c r="AA48" s="41"/>
      <c r="AB48" s="3"/>
      <c r="AC48" s="3"/>
      <c r="AD48" s="7"/>
      <c r="AE48" s="7"/>
      <c r="AF48" s="7"/>
      <c r="AG48" s="21"/>
      <c r="AH48" s="21"/>
      <c r="AI48" s="21"/>
      <c r="AJ48" s="23"/>
      <c r="AK48" s="23"/>
      <c r="AL48" s="23"/>
      <c r="AM48" s="7"/>
      <c r="AN48" s="7"/>
      <c r="AO48" s="7"/>
      <c r="AP48" s="37"/>
      <c r="AQ48" s="7"/>
      <c r="AR48" s="7"/>
      <c r="AS48" s="7"/>
      <c r="AT48" s="3"/>
      <c r="AU48" s="2"/>
      <c r="AV48" s="2"/>
      <c r="AW48" s="2"/>
      <c r="AX48" s="2"/>
      <c r="AY48" s="17"/>
    </row>
    <row r="49" spans="1:51" x14ac:dyDescent="0.35">
      <c r="A49" s="24"/>
      <c r="D49" s="3"/>
      <c r="E49" s="4"/>
      <c r="F49" s="5"/>
      <c r="G49" s="2"/>
      <c r="H49" s="2"/>
      <c r="I49" s="13"/>
      <c r="J49" s="14"/>
      <c r="K49" s="15"/>
      <c r="L49" s="14"/>
      <c r="M49" s="10"/>
      <c r="R49" s="38"/>
      <c r="S49" s="7"/>
      <c r="T49" s="7"/>
      <c r="U49" s="7"/>
      <c r="V49" s="16"/>
      <c r="W49" s="18"/>
      <c r="X49" s="16"/>
      <c r="Y49" s="16"/>
      <c r="Z49" s="3"/>
      <c r="AA49" s="41"/>
      <c r="AB49" s="3"/>
      <c r="AC49" s="3"/>
      <c r="AD49" s="7"/>
      <c r="AE49" s="7"/>
      <c r="AF49" s="7"/>
      <c r="AG49" s="21"/>
      <c r="AH49" s="21"/>
      <c r="AI49" s="21"/>
      <c r="AJ49" s="23"/>
      <c r="AK49" s="23"/>
      <c r="AL49" s="23"/>
      <c r="AM49" s="7"/>
      <c r="AN49" s="7"/>
      <c r="AO49" s="7"/>
      <c r="AP49" s="37"/>
      <c r="AQ49" s="7"/>
      <c r="AR49" s="7"/>
      <c r="AS49" s="7"/>
      <c r="AT49" s="3"/>
      <c r="AU49" s="2"/>
      <c r="AV49" s="2"/>
      <c r="AW49" s="2"/>
      <c r="AX49" s="2"/>
      <c r="AY49" s="17"/>
    </row>
    <row r="50" spans="1:51" x14ac:dyDescent="0.35">
      <c r="A50" s="24"/>
      <c r="D50" s="3"/>
      <c r="E50" s="4"/>
      <c r="F50" s="5"/>
      <c r="G50" s="2"/>
      <c r="H50" s="2"/>
      <c r="I50" s="13"/>
      <c r="J50" s="14"/>
      <c r="K50" s="15"/>
      <c r="L50" s="14"/>
      <c r="M50" s="10"/>
      <c r="R50" s="38"/>
      <c r="S50" s="7"/>
      <c r="T50" s="7"/>
      <c r="U50" s="7"/>
      <c r="V50" s="16"/>
      <c r="W50" s="18"/>
      <c r="X50" s="16"/>
      <c r="Y50" s="16"/>
      <c r="Z50" s="3"/>
      <c r="AA50" s="41"/>
      <c r="AB50" s="3"/>
      <c r="AC50" s="3"/>
      <c r="AD50" s="7"/>
      <c r="AE50" s="7"/>
      <c r="AF50" s="7"/>
      <c r="AG50" s="21"/>
      <c r="AH50" s="21"/>
      <c r="AI50" s="21"/>
      <c r="AJ50" s="23"/>
      <c r="AK50" s="23"/>
      <c r="AL50" s="23"/>
      <c r="AM50" s="7"/>
      <c r="AN50" s="7"/>
      <c r="AO50" s="7"/>
      <c r="AP50" s="37"/>
      <c r="AQ50" s="7"/>
      <c r="AR50" s="7"/>
      <c r="AS50" s="7"/>
      <c r="AT50" s="3"/>
      <c r="AU50" s="2"/>
      <c r="AV50" s="2"/>
      <c r="AW50" s="2"/>
      <c r="AX50" s="2"/>
      <c r="AY50" s="17"/>
    </row>
    <row r="51" spans="1:51" x14ac:dyDescent="0.35">
      <c r="A51" s="24"/>
      <c r="D51" s="3"/>
      <c r="E51" s="4"/>
      <c r="F51" s="5"/>
      <c r="G51" s="2"/>
      <c r="H51" s="2"/>
      <c r="I51" s="13"/>
      <c r="J51" s="14"/>
      <c r="K51" s="15"/>
      <c r="L51" s="14"/>
      <c r="M51" s="10"/>
      <c r="R51" s="38"/>
      <c r="S51" s="7"/>
      <c r="T51" s="7"/>
      <c r="U51" s="7"/>
      <c r="V51" s="16"/>
      <c r="W51" s="18"/>
      <c r="X51" s="16"/>
      <c r="Y51" s="16"/>
      <c r="Z51" s="3"/>
      <c r="AA51" s="41"/>
      <c r="AB51" s="3"/>
      <c r="AC51" s="3"/>
      <c r="AD51" s="7"/>
      <c r="AE51" s="7"/>
      <c r="AF51" s="7"/>
      <c r="AG51" s="21"/>
      <c r="AH51" s="21"/>
      <c r="AI51" s="21"/>
      <c r="AJ51" s="23"/>
      <c r="AK51" s="23"/>
      <c r="AL51" s="23"/>
      <c r="AM51" s="7"/>
      <c r="AN51" s="7"/>
      <c r="AO51" s="7"/>
      <c r="AP51" s="37"/>
      <c r="AQ51" s="7"/>
      <c r="AR51" s="7"/>
      <c r="AS51" s="7"/>
      <c r="AT51" s="3"/>
      <c r="AU51" s="2"/>
      <c r="AV51" s="2"/>
      <c r="AW51" s="2"/>
      <c r="AX51" s="2"/>
      <c r="AY51" s="17"/>
    </row>
    <row r="52" spans="1:51" x14ac:dyDescent="0.35">
      <c r="A52" s="24"/>
      <c r="D52" s="3"/>
      <c r="E52" s="4"/>
      <c r="F52" s="5"/>
      <c r="G52" s="2"/>
      <c r="H52" s="2"/>
      <c r="I52" s="13"/>
      <c r="J52" s="14"/>
      <c r="K52" s="15"/>
      <c r="L52" s="14"/>
      <c r="M52" s="10"/>
      <c r="R52" s="38"/>
      <c r="S52" s="7"/>
      <c r="T52" s="7"/>
      <c r="U52" s="7"/>
      <c r="V52" s="16"/>
      <c r="W52" s="18"/>
      <c r="X52" s="16"/>
      <c r="Y52" s="16"/>
      <c r="Z52" s="3"/>
      <c r="AA52" s="41"/>
      <c r="AB52" s="3"/>
      <c r="AC52" s="3"/>
      <c r="AD52" s="7"/>
      <c r="AE52" s="7"/>
      <c r="AF52" s="7"/>
      <c r="AG52" s="21"/>
      <c r="AH52" s="21"/>
      <c r="AI52" s="21"/>
      <c r="AJ52" s="23"/>
      <c r="AK52" s="23"/>
      <c r="AL52" s="23"/>
      <c r="AM52" s="7"/>
      <c r="AN52" s="7"/>
      <c r="AO52" s="7"/>
      <c r="AP52" s="37"/>
      <c r="AQ52" s="7"/>
      <c r="AR52" s="7"/>
      <c r="AS52" s="7"/>
      <c r="AT52" s="3"/>
      <c r="AU52" s="2"/>
      <c r="AV52" s="2"/>
      <c r="AW52" s="2"/>
      <c r="AX52" s="2"/>
      <c r="AY52" s="17"/>
    </row>
    <row r="53" spans="1:51" x14ac:dyDescent="0.35">
      <c r="A53" s="24"/>
      <c r="D53" s="3"/>
      <c r="E53" s="4"/>
      <c r="F53" s="5"/>
      <c r="G53" s="2"/>
      <c r="H53" s="2"/>
      <c r="I53" s="13"/>
      <c r="J53" s="14"/>
      <c r="K53" s="15"/>
      <c r="L53" s="14"/>
      <c r="M53" s="10"/>
      <c r="R53" s="38"/>
      <c r="S53" s="7"/>
      <c r="T53" s="7"/>
      <c r="U53" s="7"/>
      <c r="V53" s="16"/>
      <c r="W53" s="18"/>
      <c r="X53" s="16"/>
      <c r="Y53" s="16"/>
      <c r="Z53" s="3"/>
      <c r="AA53" s="41"/>
      <c r="AB53" s="3"/>
      <c r="AC53" s="3"/>
      <c r="AD53" s="7"/>
      <c r="AE53" s="7"/>
      <c r="AF53" s="7"/>
      <c r="AG53" s="21"/>
      <c r="AH53" s="21"/>
      <c r="AI53" s="21"/>
      <c r="AJ53" s="23"/>
      <c r="AK53" s="23"/>
      <c r="AL53" s="23"/>
      <c r="AM53" s="7"/>
      <c r="AN53" s="7"/>
      <c r="AO53" s="7"/>
      <c r="AP53" s="37"/>
      <c r="AQ53" s="7"/>
      <c r="AR53" s="7"/>
      <c r="AS53" s="7"/>
      <c r="AT53" s="3"/>
      <c r="AU53" s="2"/>
      <c r="AV53" s="2"/>
      <c r="AW53" s="2"/>
      <c r="AX53" s="2"/>
      <c r="AY53" s="17"/>
    </row>
    <row r="54" spans="1:51" x14ac:dyDescent="0.35">
      <c r="A54" s="24"/>
      <c r="D54" s="3"/>
      <c r="E54" s="4"/>
      <c r="F54" s="5"/>
      <c r="G54" s="2"/>
      <c r="H54" s="2"/>
      <c r="I54" s="13"/>
      <c r="J54" s="14"/>
      <c r="K54" s="15"/>
      <c r="L54" s="14"/>
      <c r="M54" s="10"/>
      <c r="R54" s="38"/>
      <c r="S54" s="7"/>
      <c r="T54" s="7"/>
      <c r="U54" s="7"/>
      <c r="V54" s="16"/>
      <c r="W54" s="18"/>
      <c r="X54" s="16"/>
      <c r="Y54" s="16"/>
      <c r="Z54" s="3"/>
      <c r="AA54" s="41"/>
      <c r="AB54" s="3"/>
      <c r="AC54" s="3"/>
      <c r="AD54" s="7"/>
      <c r="AE54" s="7"/>
      <c r="AF54" s="7"/>
      <c r="AG54" s="21"/>
      <c r="AH54" s="21"/>
      <c r="AI54" s="21"/>
      <c r="AJ54" s="23"/>
      <c r="AK54" s="23"/>
      <c r="AL54" s="23"/>
      <c r="AM54" s="7"/>
      <c r="AN54" s="7"/>
      <c r="AO54" s="7"/>
      <c r="AP54" s="37"/>
      <c r="AQ54" s="7"/>
      <c r="AR54" s="7"/>
      <c r="AS54" s="7"/>
      <c r="AT54" s="3"/>
      <c r="AU54" s="2"/>
      <c r="AV54" s="2"/>
      <c r="AW54" s="2"/>
      <c r="AX54" s="2"/>
      <c r="AY54" s="17"/>
    </row>
    <row r="55" spans="1:51" x14ac:dyDescent="0.35">
      <c r="A55" s="24"/>
      <c r="D55" s="3"/>
      <c r="E55" s="4"/>
      <c r="F55" s="5"/>
      <c r="G55" s="2"/>
      <c r="H55" s="2"/>
      <c r="I55" s="13"/>
      <c r="J55" s="14"/>
      <c r="K55" s="15"/>
      <c r="L55" s="14"/>
      <c r="M55" s="10"/>
      <c r="R55" s="38"/>
      <c r="S55" s="7"/>
      <c r="T55" s="7"/>
      <c r="U55" s="7"/>
      <c r="V55" s="16"/>
      <c r="W55" s="18"/>
      <c r="X55" s="16"/>
      <c r="Y55" s="16"/>
      <c r="Z55" s="3"/>
      <c r="AA55" s="41"/>
      <c r="AB55" s="3"/>
      <c r="AC55" s="3"/>
      <c r="AD55" s="7"/>
      <c r="AE55" s="7"/>
      <c r="AF55" s="7"/>
      <c r="AG55" s="21"/>
      <c r="AH55" s="21"/>
      <c r="AI55" s="21"/>
      <c r="AJ55" s="23"/>
      <c r="AK55" s="23"/>
      <c r="AL55" s="23"/>
      <c r="AM55" s="7"/>
      <c r="AN55" s="7"/>
      <c r="AO55" s="7"/>
      <c r="AP55" s="37"/>
      <c r="AQ55" s="7"/>
      <c r="AR55" s="7"/>
      <c r="AS55" s="7"/>
      <c r="AT55" s="3"/>
      <c r="AU55" s="2"/>
      <c r="AV55" s="2"/>
      <c r="AW55" s="2"/>
      <c r="AX55" s="2"/>
      <c r="AY55" s="17"/>
    </row>
    <row r="56" spans="1:51" x14ac:dyDescent="0.35">
      <c r="A56" s="24"/>
      <c r="D56" s="3"/>
      <c r="E56" s="4"/>
      <c r="F56" s="5"/>
      <c r="G56" s="2"/>
      <c r="H56" s="2"/>
      <c r="I56" s="13"/>
      <c r="J56" s="14"/>
      <c r="K56" s="15"/>
      <c r="L56" s="14"/>
      <c r="M56" s="10"/>
      <c r="R56" s="38"/>
      <c r="S56" s="7"/>
      <c r="T56" s="7"/>
      <c r="U56" s="7"/>
      <c r="V56" s="16"/>
      <c r="W56" s="18"/>
      <c r="X56" s="16"/>
      <c r="Y56" s="16"/>
      <c r="Z56" s="3"/>
      <c r="AA56" s="41"/>
      <c r="AB56" s="3"/>
      <c r="AC56" s="3"/>
      <c r="AD56" s="7"/>
      <c r="AE56" s="7"/>
      <c r="AF56" s="7"/>
      <c r="AG56" s="21"/>
      <c r="AH56" s="21"/>
      <c r="AI56" s="21"/>
      <c r="AJ56" s="23"/>
      <c r="AK56" s="23"/>
      <c r="AL56" s="23"/>
      <c r="AM56" s="7"/>
      <c r="AN56" s="7"/>
      <c r="AO56" s="7"/>
      <c r="AP56" s="37"/>
      <c r="AQ56" s="7"/>
      <c r="AR56" s="7"/>
      <c r="AS56" s="7"/>
      <c r="AT56" s="3"/>
      <c r="AU56" s="2"/>
      <c r="AV56" s="2"/>
      <c r="AW56" s="2"/>
      <c r="AX56" s="2"/>
      <c r="AY56" s="17"/>
    </row>
    <row r="57" spans="1:51" x14ac:dyDescent="0.35">
      <c r="A57" s="24"/>
      <c r="D57" s="3"/>
      <c r="E57" s="4"/>
      <c r="F57" s="5"/>
      <c r="G57" s="2"/>
      <c r="H57" s="2"/>
      <c r="I57" s="13"/>
      <c r="J57" s="14"/>
      <c r="K57" s="15"/>
      <c r="L57" s="14"/>
      <c r="M57" s="10"/>
      <c r="R57" s="38"/>
      <c r="S57" s="7"/>
      <c r="T57" s="7"/>
      <c r="U57" s="7"/>
      <c r="V57" s="16"/>
      <c r="W57" s="18"/>
      <c r="X57" s="16"/>
      <c r="Y57" s="16"/>
      <c r="Z57" s="3"/>
      <c r="AA57" s="41"/>
      <c r="AB57" s="3"/>
      <c r="AC57" s="3"/>
      <c r="AD57" s="7"/>
      <c r="AE57" s="7"/>
      <c r="AF57" s="7"/>
      <c r="AG57" s="21"/>
      <c r="AH57" s="21"/>
      <c r="AI57" s="21"/>
      <c r="AJ57" s="23"/>
      <c r="AK57" s="23"/>
      <c r="AL57" s="23"/>
      <c r="AM57" s="7"/>
      <c r="AN57" s="7"/>
      <c r="AO57" s="7"/>
      <c r="AP57" s="37"/>
      <c r="AQ57" s="7"/>
      <c r="AR57" s="7"/>
      <c r="AS57" s="7"/>
      <c r="AT57" s="3"/>
      <c r="AU57" s="2"/>
      <c r="AV57" s="2"/>
      <c r="AW57" s="2"/>
      <c r="AX57" s="2"/>
      <c r="AY57" s="17"/>
    </row>
    <row r="58" spans="1:51" x14ac:dyDescent="0.35">
      <c r="A58" s="24"/>
      <c r="D58" s="3"/>
      <c r="E58" s="4"/>
      <c r="F58" s="5"/>
      <c r="G58" s="2"/>
      <c r="H58" s="2"/>
      <c r="I58" s="13"/>
      <c r="J58" s="14"/>
      <c r="K58" s="15"/>
      <c r="L58" s="14"/>
      <c r="M58" s="10"/>
      <c r="R58" s="38"/>
      <c r="S58" s="7"/>
      <c r="T58" s="7"/>
      <c r="U58" s="7"/>
      <c r="V58" s="16"/>
      <c r="W58" s="18"/>
      <c r="X58" s="16"/>
      <c r="Y58" s="16"/>
      <c r="Z58" s="3"/>
      <c r="AA58" s="41"/>
      <c r="AB58" s="3"/>
      <c r="AC58" s="3"/>
      <c r="AD58" s="7"/>
      <c r="AE58" s="7"/>
      <c r="AF58" s="7"/>
      <c r="AG58" s="21"/>
      <c r="AH58" s="21"/>
      <c r="AI58" s="21"/>
      <c r="AJ58" s="23"/>
      <c r="AK58" s="23"/>
      <c r="AL58" s="23"/>
      <c r="AM58" s="7"/>
      <c r="AN58" s="7"/>
      <c r="AO58" s="7"/>
      <c r="AP58" s="37"/>
      <c r="AQ58" s="7"/>
      <c r="AR58" s="7"/>
      <c r="AS58" s="7"/>
      <c r="AT58" s="3"/>
      <c r="AU58" s="2"/>
      <c r="AV58" s="2"/>
      <c r="AW58" s="2"/>
      <c r="AX58" s="2"/>
      <c r="AY58" s="17"/>
    </row>
  </sheetData>
  <autoFilter ref="A16:AY33" xr:uid="{00000000-0009-0000-0000-000000000000}">
    <sortState ref="A17:AY33">
      <sortCondition ref="A16:A33"/>
    </sortState>
  </autoFilter>
  <sortState ref="BA17:BC45">
    <sortCondition ref="BA17:BA45"/>
  </sortState>
  <conditionalFormatting sqref="O13:Q14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3:U14">
    <cfRule type="colorScale" priority="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3:AU14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3:AV14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W13:AX14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3:H14">
    <cfRule type="colorScale" priority="5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13:M14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19 E21:E58">
    <cfRule type="colorScale" priority="1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7:F19 F21:F58">
    <cfRule type="colorScale" priority="1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17:U19 U21:U58">
    <cfRule type="colorScale" priority="1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7:AU19 AU21:AU58">
    <cfRule type="colorScale" priority="1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7:AV19 AV21:AV58">
    <cfRule type="colorScale" priority="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W17:AX19 AW21:AX58">
    <cfRule type="colorScale" priority="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7:H19 G21:H58">
    <cfRule type="colorScale" priority="1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17:M19 M21:M58">
    <cfRule type="colorScale" priority="1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D17:AF19 AD21:AF58">
    <cfRule type="colorScale" priority="1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Q17:AQ19 AQ21:AQ58">
    <cfRule type="colorScale" priority="17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7:AR19 AR21:AR58">
    <cfRule type="colorScale" priority="1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17:AS19 AS21:AS58">
    <cfRule type="colorScale" priority="17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G17:AG19 AG21:AG58">
    <cfRule type="colorScale" priority="1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17:AH19 AH21:AH58">
    <cfRule type="colorScale" priority="1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7:O19 O21:O58">
    <cfRule type="colorScale" priority="1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7:P19 P21:P58">
    <cfRule type="colorScale" priority="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7:Q19 Q21:Q58">
    <cfRule type="colorScale" priority="1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7:R19 R21:R58">
    <cfRule type="colorScale" priority="1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17:S19 S21:S58">
    <cfRule type="colorScale" priority="1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17:T19 T21:T58">
    <cfRule type="colorScale" priority="19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2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0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2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W20:AX2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0:H20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20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D20:AF20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Q20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0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0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G20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20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0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0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0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20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0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0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orientation="portrait" horizontalDpi="1200" verticalDpi="120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Compute Relative PE - Manually</vt:lpstr>
      <vt:lpstr>Comp Table - Relative 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Valentine</dc:creator>
  <cp:lastModifiedBy>James J Valentine</cp:lastModifiedBy>
  <dcterms:created xsi:type="dcterms:W3CDTF">2017-02-02T16:02:00Z</dcterms:created>
  <dcterms:modified xsi:type="dcterms:W3CDTF">2018-08-18T18:58:23Z</dcterms:modified>
</cp:coreProperties>
</file>