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0ef3d948fc27257/Documents/Magic Briefcase/00 AnalystSolutions/"/>
    </mc:Choice>
  </mc:AlternateContent>
  <xr:revisionPtr revIDLastSave="0" documentId="8_{3BB4CED8-4E63-412E-9E23-C405532A56A6}" xr6:coauthVersionLast="47" xr6:coauthVersionMax="47" xr10:uidLastSave="{00000000-0000-0000-0000-000000000000}"/>
  <bookViews>
    <workbookView xWindow="-110" yWindow="-110" windowWidth="25820" windowHeight="15500" firstSheet="1" activeTab="1" xr2:uid="{31F3373F-DDFB-4D96-BC65-E5ECA1C6C4FB}"/>
  </bookViews>
  <sheets>
    <sheet name="__FDSCACHE__" sheetId="2" state="veryHidden" r:id="rId1"/>
    <sheet name="TEMPLAT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l="1"/>
  <c r="D1" i="1" a="1"/>
  <c r="D1" i="1" l="1"/>
  <c r="B15" i="1" a="1"/>
  <c r="B15" i="1" l="1"/>
  <c r="B5" i="1" a="1"/>
  <c r="B5" i="1" l="1"/>
  <c r="B4" i="1" a="1"/>
  <c r="B4" i="1" l="1"/>
  <c r="B10" i="1"/>
  <c r="B23" i="1" s="1"/>
  <c r="D18" i="1" l="1"/>
  <c r="B29" i="1" l="1"/>
  <c r="B6" i="1"/>
  <c r="B12" i="1" s="1"/>
  <c r="B16" i="1"/>
  <c r="E18" i="1"/>
  <c r="F18" i="1" s="1"/>
  <c r="B19" i="1"/>
  <c r="B24" i="1" l="1"/>
  <c r="B25" i="1" s="1"/>
  <c r="B26" i="1" s="1"/>
  <c r="C20" i="1"/>
  <c r="B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J. Valentine</author>
  </authors>
  <commentList>
    <comment ref="A1" authorId="0" shapeId="0" xr:uid="{9B79F136-F02E-458F-84E9-9605756A0351}">
      <text>
        <r>
          <rPr>
            <b/>
            <sz val="9"/>
            <color indexed="81"/>
            <rFont val="Tahoma"/>
            <family val="2"/>
          </rPr>
          <t>&lt;?xml version="1.0" encoding="utf-8"?&gt;&lt;Schema xmlns:xsd="http://www.w3.org/2001/XMLSchema" xmlns:xsi="http://www.w3.org/2001/XMLSchema-instance" Version="2" Timestamp="1696538534"&gt;&lt;FQL&gt;&lt;Q&gt;MCD-US^FF_FISCAL_DATE(ANN_R,0,,,,"DATE")&lt;/Q&gt;&lt;R&gt;1&lt;/R&gt;&lt;C&gt;1&lt;/C&gt;&lt;D xsi:type="xsd:string"&gt;12/31/2022&lt;/D&gt;&lt;/FQL&gt;&lt;FQL&gt;&lt;Q&gt;MCD-US^JULIAN(FF_FISCAL_DATE(ANN_R,0,,,,"DATE").DATES)&lt;/Q&gt;&lt;R&gt;1&lt;/R&gt;&lt;C&gt;1&lt;/C&gt;&lt;D xsi:type="xsd:long"&gt;44925&lt;/D&gt;&lt;/FQL&gt;&lt;FQL&gt;&lt;Q&gt;MCD-US^FE_ESTIMATE(EPS,MEAN,STMA,,NOW,,,'')&lt;/Q&gt;&lt;R&gt;1&lt;/R&gt;&lt;C&gt;1&lt;/C&gt;&lt;D xsi:type="xsd:double"&gt;13.233458&lt;/D&gt;&lt;/FQL&gt;&lt;FQL&gt;&lt;Q&gt;SP50^P_PRICE_LAST_TRADE(0)&lt;/Q&gt;&lt;R&gt;0&lt;/R&gt;&lt;C&gt;0&lt;/C&gt;&lt;/FQL&gt;&lt;FQL&gt;&lt;Q&gt;MCD-US^FE_ESTIMATE(EPS,MEAN,NTMA,,NOW,,,'')&lt;/Q&gt;&lt;R&gt;1&lt;/R&gt;&lt;C&gt;1&lt;/C&gt;&lt;D xsi:type="xsd:double"&gt;12.237016&lt;/D&gt;&lt;/FQL&gt;&lt;FQL&gt;&lt;Q&gt;MCD-US^P_PRICE_LAST_TRADE(0)&lt;/Q&gt;&lt;R&gt;1&lt;/R&gt;&lt;C&gt;1&lt;/C&gt;&lt;D xsi:type="xsd:double"&gt;255.81&lt;/D&gt;&lt;/FQL&gt;&lt;/Schema&gt;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<sst xmlns="http://schemas.openxmlformats.org/spreadsheetml/2006/main" count="29" uniqueCount="29">
  <si>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Ticker:</t>
  </si>
  <si>
    <t>Fiscal YE--&gt;</t>
  </si>
  <si>
    <t>Index Ticker</t>
  </si>
  <si>
    <t>1. Current data</t>
  </si>
  <si>
    <t>Current stock price</t>
  </si>
  <si>
    <t>Next 12-month (“NTM”) consensus EPS forecast for STOCK at present (we call this "Year 1")</t>
  </si>
  <si>
    <t>Stock's current valuation multiple based on Year 1 EPS (divide row A by row B)</t>
  </si>
  <si>
    <t>Current value of a market index (e.g. S&amp;P 500)</t>
  </si>
  <si>
    <t>Next 12-month (“NTM”) consensus EPS forecast for INDEX at present</t>
  </si>
  <si>
    <t>Current market multiple on NTM consensus (for the broad market such as S&amp;P 500)</t>
  </si>
  <si>
    <t>Stock's current premium or discount to the market multiple (divide row C by row D minus 1, expressed as a percentage above or below 100%: a “discount” should be shown as a negative number)</t>
  </si>
  <si>
    <t>2. Change from consensus EPS between Year 1 and Year 2</t>
  </si>
  <si>
    <t>NTM consensus in Year 2 (i.e. forecast at beginning of Year 2 for Year 2)</t>
  </si>
  <si>
    <t>Difference between Year 2 and Year 1 consensus EPS forecasts (divide row F by row B)</t>
  </si>
  <si>
    <t>3. Change due to analyst's financial forecast differing from consensus</t>
  </si>
  <si>
    <t>Analyst's NTM EPS forecast in one year (i.e. forecast for Year 2)</t>
  </si>
  <si>
    <t>vs. NTM</t>
  </si>
  <si>
    <t>Difference between analyst's estimate in Year 2 and that of consensus (divide row G by row F)</t>
  </si>
  <si>
    <t>4. Change due to analyst's future valuation multiple differing from current multiple</t>
  </si>
  <si>
    <t>Analyst's estimate of market multiple at beginning of Year 2</t>
  </si>
  <si>
    <t>Analyst's estimate of stock's premium or discount to market multiple at beginning of Year 2</t>
  </si>
  <si>
    <t>Valuation multiple used for price target at beginning of Year 2 (multiply row J x (1+row K))</t>
  </si>
  <si>
    <t>Difference between analyst's future multiple and stock's current multiple (divide row L by row C minus 1)</t>
  </si>
  <si>
    <t>5. Price target (multiply row G x row L)</t>
  </si>
  <si>
    <t>Change from current price (divide row N by row A)</t>
  </si>
  <si>
    <t>MCD-US</t>
  </si>
  <si>
    <t>ANALYST'S/STUDENT'S ESTIMATES</t>
  </si>
  <si>
    <t>SP50</t>
  </si>
  <si>
    <t>This sheet contains FactSet XML data for use with this workbook's =FDS codes.  Modifying the worksheet's contents may damage the workbook's =FDS functionality.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</si>
</sst>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0.0\x"/>
    <numFmt numFmtId="166" formatCode="0.0%"/>
  </numFmts>
  <fonts count="9" x14ac:knownFonts="1">
    <font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  <font>
      <b/>
      <sz val="11"/>
      <color rgb="FF0070C0"/>
      <name val="Arial Narrow"/>
      <family val="2"/>
    </font>
    <font>
      <b/>
      <sz val="11"/>
      <name val="Arial Narrow"/>
      <family val="2"/>
    </font>
    <font>
      <sz val="11"/>
      <color rgb="FF00B050"/>
      <name val="Arial Narrow"/>
      <family val="2"/>
    </font>
    <font>
      <sz val="11"/>
      <color theme="4"/>
      <name val="Arial Narrow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center"/>
    </xf>
    <xf numFmtId="14" fontId="0" fillId="0" borderId="0" xfId="0" applyNumberFormat="1"/>
    <xf numFmtId="0" fontId="3" fillId="0" borderId="0" xfId="0" applyFont="1" applyAlignment="1">
      <alignment wrapText="1"/>
    </xf>
    <xf numFmtId="164" fontId="6" fillId="0" borderId="0" xfId="0" applyNumberFormat="1" applyFont="1"/>
    <xf numFmtId="165" fontId="3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164" fontId="0" fillId="0" borderId="0" xfId="0" applyNumberFormat="1"/>
    <xf numFmtId="164" fontId="3" fillId="0" borderId="0" xfId="0" applyNumberFormat="1" applyFont="1" applyAlignment="1">
      <alignment horizontal="right" vertical="center"/>
    </xf>
    <xf numFmtId="166" fontId="3" fillId="0" borderId="0" xfId="1" applyNumberFormat="1" applyFont="1" applyFill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2" fontId="3" fillId="0" borderId="0" xfId="0" applyNumberFormat="1" applyFont="1" applyAlignment="1">
      <alignment horizontal="right" vertical="center"/>
    </xf>
    <xf numFmtId="164" fontId="5" fillId="2" borderId="0" xfId="1" applyNumberFormat="1" applyFont="1" applyFill="1" applyAlignment="1">
      <alignment horizontal="right" vertical="center"/>
    </xf>
    <xf numFmtId="164" fontId="7" fillId="0" borderId="0" xfId="0" applyNumberFormat="1" applyFont="1"/>
    <xf numFmtId="166" fontId="3" fillId="0" borderId="0" xfId="1" applyNumberFormat="1" applyFont="1" applyAlignment="1">
      <alignment horizontal="right" vertical="center"/>
    </xf>
    <xf numFmtId="166" fontId="0" fillId="0" borderId="0" xfId="1" applyNumberFormat="1" applyFont="1"/>
    <xf numFmtId="165" fontId="4" fillId="2" borderId="0" xfId="0" applyNumberFormat="1" applyFont="1" applyFill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9" fontId="3" fillId="0" borderId="0" xfId="1" applyFont="1" applyAlignment="1">
      <alignment horizontal="right" vertical="center"/>
    </xf>
    <xf numFmtId="0" fontId="0" fillId="0" borderId="0" xfId="0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1501140</xdr:colOff>
      <xdr:row>2</xdr:row>
      <xdr:rowOff>69799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268F6A-7E42-3D7B-4DDC-CEF03FFE7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01140" cy="420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E29E5-C842-40D7-921C-A0034AE492FA}">
  <dimension ref="A1:B1"/>
  <sheetViews>
    <sheetView workbookViewId="0"/>
  </sheetViews>
  <sheetFormatPr defaultRowHeight="14" x14ac:dyDescent="0.3"/>
  <sheetData>
    <row r="1" spans="1:2" x14ac:dyDescent="0.3">
      <c r="B1" t="s">
        <v>28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2FEB0-EBA8-4CF9-9C0D-C34BE73E9DF9}">
  <dimension ref="A1:H29"/>
  <sheetViews>
    <sheetView tabSelected="1"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5" sqref="B5"/>
    </sheetView>
  </sheetViews>
  <sheetFormatPr defaultRowHeight="14" x14ac:dyDescent="0.3"/>
  <cols>
    <col min="1" max="1" width="85" style="26" customWidth="1"/>
    <col min="2" max="2" width="13.3984375" customWidth="1"/>
    <col min="3" max="3" width="10.59765625" customWidth="1"/>
    <col min="4" max="6" width="11.3984375" customWidth="1"/>
  </cols>
  <sheetData>
    <row r="1" spans="1:8" x14ac:dyDescent="0.3">
      <c r="A1" s="1" t="s">
        <v>0</v>
      </c>
      <c r="B1" s="2" t="s">
        <v>25</v>
      </c>
      <c r="C1" t="s">
        <v>1</v>
      </c>
      <c r="D1" s="3" cm="1">
        <f t="array" ref="D1">_xll.FDSR(B1,"JULIAN(FF_FISCAL_DATE(ANN_R,0,,,,""DATE"").dates)")</f>
        <v>44925</v>
      </c>
    </row>
    <row r="2" spans="1:8" x14ac:dyDescent="0.3">
      <c r="A2" s="1" t="s">
        <v>2</v>
      </c>
      <c r="B2" s="2" t="s">
        <v>27</v>
      </c>
      <c r="D2" s="4" t="str" cm="1">
        <f t="array" ref="D2">_xll.FDSR(B1,"FF_FISCAL_DATE(ANN_R,0,,,,""DATE"")")</f>
        <v>12/31/2022</v>
      </c>
    </row>
    <row r="3" spans="1:8" x14ac:dyDescent="0.3">
      <c r="A3" s="5" t="s">
        <v>3</v>
      </c>
      <c r="B3" s="6"/>
      <c r="C3" s="7"/>
      <c r="D3" s="4"/>
    </row>
    <row r="4" spans="1:8" x14ac:dyDescent="0.3">
      <c r="A4" s="8" t="s">
        <v>4</v>
      </c>
      <c r="B4" s="9" cm="1">
        <f t="array" ref="B4">_xll.FDSR(B1,"P_PRICE_LAST_TRADE(0)")</f>
        <v>255.81</v>
      </c>
      <c r="C4" s="7"/>
    </row>
    <row r="5" spans="1:8" x14ac:dyDescent="0.3">
      <c r="A5" s="8" t="s">
        <v>5</v>
      </c>
      <c r="B5" s="9" cm="1">
        <f t="array" ref="B5">_xll.FDSR(B1,"FE_ESTIMATE(EPS,MEAN,NTMA,,NOW,,,'')")</f>
        <v>12.237016000000001</v>
      </c>
      <c r="C5" s="7"/>
    </row>
    <row r="6" spans="1:8" x14ac:dyDescent="0.3">
      <c r="A6" s="8" t="s">
        <v>6</v>
      </c>
      <c r="B6" s="10">
        <f>B4/B5</f>
        <v>20.904606155618328</v>
      </c>
      <c r="C6" s="7"/>
    </row>
    <row r="7" spans="1:8" x14ac:dyDescent="0.3">
      <c r="A7" s="8"/>
      <c r="B7" s="10"/>
    </row>
    <row r="8" spans="1:8" x14ac:dyDescent="0.3">
      <c r="A8" s="8" t="s">
        <v>7</v>
      </c>
      <c r="B8" s="11">
        <v>4258.1899999999996</v>
      </c>
    </row>
    <row r="9" spans="1:8" x14ac:dyDescent="0.3">
      <c r="A9" s="8" t="s">
        <v>8</v>
      </c>
      <c r="B9" s="12">
        <v>220</v>
      </c>
      <c r="E9" s="13"/>
      <c r="F9" s="13"/>
      <c r="G9" s="13"/>
      <c r="H9" s="13"/>
    </row>
    <row r="10" spans="1:8" x14ac:dyDescent="0.3">
      <c r="A10" s="8" t="s">
        <v>9</v>
      </c>
      <c r="B10" s="10">
        <f>B8/B9</f>
        <v>19.355409090909088</v>
      </c>
      <c r="E10" s="13"/>
      <c r="F10" s="13"/>
      <c r="G10" s="13"/>
    </row>
    <row r="11" spans="1:8" x14ac:dyDescent="0.3">
      <c r="A11" s="8"/>
      <c r="B11" s="14"/>
    </row>
    <row r="12" spans="1:8" ht="28" x14ac:dyDescent="0.3">
      <c r="A12" s="8" t="s">
        <v>10</v>
      </c>
      <c r="B12" s="15">
        <f>B6/B10-1</f>
        <v>8.003948960380658E-2</v>
      </c>
    </row>
    <row r="13" spans="1:8" x14ac:dyDescent="0.3">
      <c r="A13" s="8"/>
      <c r="B13" s="16"/>
    </row>
    <row r="14" spans="1:8" x14ac:dyDescent="0.3">
      <c r="A14" s="5" t="s">
        <v>11</v>
      </c>
    </row>
    <row r="15" spans="1:8" x14ac:dyDescent="0.3">
      <c r="A15" s="8" t="s">
        <v>12</v>
      </c>
      <c r="B15" s="9" cm="1">
        <f t="array" ref="B15">_xll.FDSR(B1,"FE_ESTIMATE(EPS,MEAN,STMA,,NOW,,,'')")</f>
        <v>13.233458000000001</v>
      </c>
      <c r="C15" s="7"/>
    </row>
    <row r="16" spans="1:8" x14ac:dyDescent="0.3">
      <c r="A16" s="8" t="s">
        <v>13</v>
      </c>
      <c r="B16" s="15">
        <f>B15/B5-1</f>
        <v>8.1428511656763458E-2</v>
      </c>
    </row>
    <row r="17" spans="1:6" x14ac:dyDescent="0.3">
      <c r="A17" s="8"/>
      <c r="B17" s="16"/>
      <c r="D17" s="17" t="s">
        <v>26</v>
      </c>
    </row>
    <row r="18" spans="1:6" x14ac:dyDescent="0.3">
      <c r="A18" s="5" t="s">
        <v>14</v>
      </c>
      <c r="B18" s="18"/>
      <c r="D18" s="7">
        <f>D1+365</f>
        <v>45290</v>
      </c>
      <c r="E18" s="7">
        <f>D18+365</f>
        <v>45655</v>
      </c>
      <c r="F18" s="7">
        <f>E18+365</f>
        <v>46020</v>
      </c>
    </row>
    <row r="19" spans="1:6" x14ac:dyDescent="0.3">
      <c r="A19" s="8" t="s">
        <v>15</v>
      </c>
      <c r="B19" s="19">
        <f ca="1">(E19*(D18-NOW())/365)+F19*(1-((D18-NOW())/365))</f>
        <v>14.532415694444463</v>
      </c>
      <c r="C19" s="4" t="s">
        <v>16</v>
      </c>
      <c r="D19" s="20">
        <v>11</v>
      </c>
      <c r="E19" s="20">
        <v>13</v>
      </c>
      <c r="F19" s="20">
        <v>15</v>
      </c>
    </row>
    <row r="20" spans="1:6" x14ac:dyDescent="0.3">
      <c r="A20" s="8" t="s">
        <v>17</v>
      </c>
      <c r="B20" s="21">
        <f ca="1">IFERROR(B19/B15-1,"")</f>
        <v>9.8157087470596371E-2</v>
      </c>
      <c r="C20" s="22">
        <f ca="1">B19/B5-1</f>
        <v>0.18757838466865318</v>
      </c>
      <c r="D20" s="13"/>
      <c r="E20" s="13"/>
      <c r="F20" s="13"/>
    </row>
    <row r="21" spans="1:6" x14ac:dyDescent="0.3">
      <c r="A21" s="8"/>
      <c r="B21" s="16"/>
    </row>
    <row r="22" spans="1:6" x14ac:dyDescent="0.3">
      <c r="A22" s="5" t="s">
        <v>18</v>
      </c>
      <c r="B22" s="16"/>
    </row>
    <row r="23" spans="1:6" x14ac:dyDescent="0.3">
      <c r="A23" s="8" t="s">
        <v>19</v>
      </c>
      <c r="B23" s="23">
        <f>B10</f>
        <v>19.355409090909088</v>
      </c>
    </row>
    <row r="24" spans="1:6" x14ac:dyDescent="0.3">
      <c r="A24" s="8" t="s">
        <v>20</v>
      </c>
      <c r="B24" s="24">
        <f ca="1">(B28/B19)/B23-1</f>
        <v>6.65496748130463E-2</v>
      </c>
    </row>
    <row r="25" spans="1:6" x14ac:dyDescent="0.3">
      <c r="A25" s="8" t="s">
        <v>21</v>
      </c>
      <c r="B25" s="10">
        <f ca="1">B23*(1+B24)</f>
        <v>20.643505271782569</v>
      </c>
    </row>
    <row r="26" spans="1:6" x14ac:dyDescent="0.3">
      <c r="A26" s="8" t="s">
        <v>22</v>
      </c>
      <c r="B26" s="25">
        <f ca="1">(B25/B6-1)</f>
        <v>-1.2490112556633126E-2</v>
      </c>
    </row>
    <row r="27" spans="1:6" x14ac:dyDescent="0.3">
      <c r="A27" s="8"/>
      <c r="B27" s="14"/>
    </row>
    <row r="28" spans="1:6" x14ac:dyDescent="0.3">
      <c r="A28" s="5" t="s">
        <v>23</v>
      </c>
      <c r="B28" s="12">
        <v>300</v>
      </c>
    </row>
    <row r="29" spans="1:6" x14ac:dyDescent="0.3">
      <c r="A29" s="8" t="s">
        <v>24</v>
      </c>
      <c r="B29" s="21">
        <f>B28/B4-1</f>
        <v>0.1727453969743169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dsFormulaCache xmlns="urn:fdsformulacache" version="2" timestamp="1696538534"><![CDATA[{"MCD-US^FF_FISCAL_DATE(ANN_R,0,,,,\"DATE\")":"12/31/2022","MCD-US^JULIAN(FF_FISCAL_DATE(ANN_R,0,,,,\"DATE\").DATES)":44925,"MCD-US^FE_ESTIMATE(EPS,MEAN,STMA,,NOW,,,'')":13.233458,"SP50^P_PRICE_LAST_TRADE(0)":null,"MCD-US^FE_ESTIMATE(EPS,MEAN,NTMA,,NOW,,,'')":12.237016,"MCD-US^P_PRICE_LAST_TRADE(0)":255.81}]]></FdsFormulaCache>
</file>

<file path=customXml/itemProps1.xml><?xml version="1.0" encoding="utf-8"?>
<ds:datastoreItem xmlns:ds="http://schemas.openxmlformats.org/officeDocument/2006/customXml" ds:itemID="{BCDE5D5E-1D30-463D-913E-3562BCF74E66}">
  <ds:schemaRefs>
    <ds:schemaRef ds:uri="urn:fdsformula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Valentine</dc:creator>
  <cp:lastModifiedBy>James Valentine</cp:lastModifiedBy>
  <dcterms:created xsi:type="dcterms:W3CDTF">2023-10-05T20:13:11Z</dcterms:created>
  <dcterms:modified xsi:type="dcterms:W3CDTF">2023-10-05T20:59:38Z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</Properties>
</file>